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rv-fs01\utenti\daniele.provesi\_D_Daniele\17_ONERI_e_COSTO_COSTRUZ\PRAT. ORIG\"/>
    </mc:Choice>
  </mc:AlternateContent>
  <xr:revisionPtr revIDLastSave="0" documentId="13_ncr:1_{5F831BB6-346A-468A-8ACA-7A1869B1D82C}" xr6:coauthVersionLast="47" xr6:coauthVersionMax="47" xr10:uidLastSave="{00000000-0000-0000-0000-000000000000}"/>
  <bookViews>
    <workbookView xWindow="30210" yWindow="465" windowWidth="25890" windowHeight="14520" tabRatio="638" xr2:uid="{00000000-000D-0000-FFFF-FFFF00000000}"/>
  </bookViews>
  <sheets>
    <sheet name="Copertina 2025" sheetId="1" r:id="rId1"/>
    <sheet name="Resid." sheetId="2" r:id="rId2"/>
    <sheet name="Tab. VANI" sheetId="15" r:id="rId3"/>
    <sheet name="classe edif." sheetId="8" r:id="rId4"/>
    <sheet name="det. costo" sheetId="7" r:id="rId5"/>
    <sheet name="Q.E. - SAN." sheetId="16" r:id="rId6"/>
    <sheet name="dir. segr." sheetId="5" r:id="rId7"/>
    <sheet name="Ambiti PGT" sheetId="17" r:id="rId8"/>
  </sheets>
  <definedNames>
    <definedName name="_xlnm._FilterDatabase" localSheetId="7" hidden="1">'Ambiti PGT'!$B$1:$B$92</definedName>
    <definedName name="_xlnm.Print_Area" localSheetId="7">'Ambiti PGT'!$D$1</definedName>
    <definedName name="_xlnm.Print_Area" localSheetId="3">'classe edif.'!$C$2:$N$79</definedName>
    <definedName name="_xlnm.Print_Area" localSheetId="0">'Copertina 2025'!$B$3:$I$62</definedName>
    <definedName name="_xlnm.Print_Area" localSheetId="4">'det. costo'!$C$2:$H$49</definedName>
    <definedName name="_xlnm.Print_Area" localSheetId="6">'dir. segr.'!$B$2:$G$22</definedName>
    <definedName name="_xlnm.Print_Area" localSheetId="5">'Q.E. - SAN.'!$B$52:$J$104</definedName>
    <definedName name="_xlnm.Print_Area" localSheetId="1">'Resid.'!$B$2:$I$45</definedName>
    <definedName name="_xlnm.Print_Area" localSheetId="2">'Tab. VANI'!$C$7:$W$39</definedName>
    <definedName name="_xlnm.Print_Titles" localSheetId="2">'Tab. VANI'!$4:$6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8" i="16" l="1"/>
  <c r="I86" i="16"/>
  <c r="D69" i="1" l="1"/>
  <c r="D50" i="2" s="1"/>
  <c r="B42" i="2" s="1"/>
  <c r="D68" i="1"/>
  <c r="D66" i="1"/>
  <c r="AT387" i="15"/>
  <c r="AS387" i="15"/>
  <c r="AT375" i="15"/>
  <c r="AS375" i="15"/>
  <c r="AT363" i="15"/>
  <c r="AS363" i="15"/>
  <c r="AT351" i="15"/>
  <c r="AS351" i="15"/>
  <c r="AT339" i="15"/>
  <c r="AS339" i="15"/>
  <c r="AT327" i="15"/>
  <c r="AS327" i="15"/>
  <c r="AT315" i="15"/>
  <c r="AS315" i="15"/>
  <c r="AT303" i="15"/>
  <c r="AS303" i="15"/>
  <c r="AT291" i="15"/>
  <c r="AS291" i="15"/>
  <c r="AT267" i="15"/>
  <c r="AS267" i="15"/>
  <c r="AT255" i="15"/>
  <c r="AS255" i="15"/>
  <c r="AT243" i="15"/>
  <c r="AS243" i="15"/>
  <c r="AT231" i="15"/>
  <c r="AS231" i="15"/>
  <c r="AT219" i="15"/>
  <c r="AS219" i="15"/>
  <c r="AT207" i="15"/>
  <c r="AT175" i="15"/>
  <c r="AS175" i="15"/>
  <c r="AT158" i="15"/>
  <c r="AS158" i="15"/>
  <c r="AT141" i="15"/>
  <c r="AS141" i="15"/>
  <c r="AT124" i="15"/>
  <c r="AS124" i="15"/>
  <c r="AT107" i="15"/>
  <c r="AS107" i="15"/>
  <c r="AT90" i="15"/>
  <c r="AS90" i="15"/>
  <c r="AT73" i="15"/>
  <c r="AS73" i="15"/>
  <c r="AT56" i="15"/>
  <c r="AS56" i="15"/>
  <c r="AT22" i="15"/>
  <c r="AS22" i="15"/>
  <c r="AT39" i="15"/>
  <c r="AS39" i="15"/>
  <c r="AN22" i="15"/>
  <c r="B35" i="2" l="1"/>
  <c r="B41" i="2"/>
  <c r="B36" i="2"/>
  <c r="E124" i="16"/>
  <c r="D54" i="7"/>
  <c r="AM39" i="15" l="1"/>
  <c r="AG39" i="15"/>
  <c r="V39" i="15"/>
  <c r="AI39" i="15" s="1"/>
  <c r="R39" i="15"/>
  <c r="AH39" i="15" s="1"/>
  <c r="O39" i="15"/>
  <c r="L39" i="15"/>
  <c r="K39" i="15"/>
  <c r="G39" i="15"/>
  <c r="F39" i="15"/>
  <c r="AN39" i="15" s="1"/>
  <c r="W39" i="15"/>
  <c r="S39" i="15"/>
  <c r="H10" i="2"/>
  <c r="Z39" i="15" l="1"/>
  <c r="AC39" i="15"/>
  <c r="Y39" i="15"/>
  <c r="AA39" i="15"/>
  <c r="AB39" i="15"/>
  <c r="AF39" i="15"/>
  <c r="AJ39" i="15"/>
  <c r="G47" i="16" l="1"/>
  <c r="G103" i="16"/>
  <c r="E21" i="5"/>
  <c r="E22" i="5" s="1"/>
  <c r="E122" i="16" l="1"/>
  <c r="D67" i="1"/>
  <c r="E123" i="16" s="1"/>
  <c r="C100" i="16" l="1"/>
  <c r="E21" i="1"/>
  <c r="G65" i="16" s="1"/>
  <c r="G66" i="16" s="1"/>
  <c r="G57" i="16"/>
  <c r="H23" i="2" l="1"/>
  <c r="I23" i="2" s="1"/>
  <c r="H22" i="2"/>
  <c r="I22" i="2" s="1"/>
  <c r="E72" i="8"/>
  <c r="E73" i="8" s="1"/>
  <c r="H17" i="2"/>
  <c r="I17" i="2" s="1"/>
  <c r="H16" i="2"/>
  <c r="I16" i="2" s="1"/>
  <c r="E101" i="16"/>
  <c r="G63" i="16"/>
  <c r="G60" i="16"/>
  <c r="C57" i="16"/>
  <c r="G13" i="16"/>
  <c r="G10" i="16"/>
  <c r="G7" i="16"/>
  <c r="C7" i="16"/>
  <c r="C2" i="5"/>
  <c r="E2" i="5"/>
  <c r="E5" i="5"/>
  <c r="C2" i="7"/>
  <c r="E2" i="7"/>
  <c r="E3" i="7"/>
  <c r="D55" i="7"/>
  <c r="C2" i="8"/>
  <c r="H2" i="8"/>
  <c r="H3" i="8"/>
  <c r="J35" i="8"/>
  <c r="J36" i="8"/>
  <c r="J37" i="8"/>
  <c r="J38" i="8"/>
  <c r="J39" i="8"/>
  <c r="J40" i="8"/>
  <c r="L41" i="8"/>
  <c r="K56" i="8"/>
  <c r="K57" i="8" s="1"/>
  <c r="E88" i="8"/>
  <c r="E89" i="8" s="1"/>
  <c r="G7" i="15"/>
  <c r="L7" i="15"/>
  <c r="S7" i="15"/>
  <c r="W7" i="15"/>
  <c r="G8" i="15"/>
  <c r="L8" i="15"/>
  <c r="S8" i="15"/>
  <c r="W8" i="15"/>
  <c r="G9" i="15"/>
  <c r="L9" i="15"/>
  <c r="S9" i="15"/>
  <c r="W9" i="15"/>
  <c r="G10" i="15"/>
  <c r="L10" i="15"/>
  <c r="S10" i="15"/>
  <c r="W10" i="15"/>
  <c r="G11" i="15"/>
  <c r="L11" i="15"/>
  <c r="S11" i="15"/>
  <c r="W11" i="15"/>
  <c r="F22" i="15"/>
  <c r="K22" i="15"/>
  <c r="AF22" i="15" s="1"/>
  <c r="O22" i="15"/>
  <c r="AG22" i="15" s="1"/>
  <c r="R22" i="15"/>
  <c r="AH22" i="15" s="1"/>
  <c r="V22" i="15"/>
  <c r="G55" i="15"/>
  <c r="F56" i="15"/>
  <c r="K56" i="15"/>
  <c r="AF56" i="15" s="1"/>
  <c r="O56" i="15"/>
  <c r="AG56" i="15" s="1"/>
  <c r="R56" i="15"/>
  <c r="V56" i="15"/>
  <c r="F73" i="15"/>
  <c r="AM73" i="15" s="1"/>
  <c r="K73" i="15"/>
  <c r="O73" i="15"/>
  <c r="R73" i="15"/>
  <c r="AH73" i="15" s="1"/>
  <c r="V73" i="15"/>
  <c r="AI73" i="15" s="1"/>
  <c r="F90" i="15"/>
  <c r="AN90" i="15" s="1"/>
  <c r="K90" i="15"/>
  <c r="AF90" i="15" s="1"/>
  <c r="O90" i="15"/>
  <c r="AG90" i="15" s="1"/>
  <c r="R90" i="15"/>
  <c r="AH90" i="15" s="1"/>
  <c r="V90" i="15"/>
  <c r="AI90" i="15" s="1"/>
  <c r="F107" i="15"/>
  <c r="K107" i="15"/>
  <c r="AF107" i="15" s="1"/>
  <c r="O107" i="15"/>
  <c r="AG107" i="15" s="1"/>
  <c r="R107" i="15"/>
  <c r="AH107" i="15" s="1"/>
  <c r="V107" i="15"/>
  <c r="AI107" i="15" s="1"/>
  <c r="F124" i="15"/>
  <c r="AN124" i="15" s="1"/>
  <c r="K124" i="15"/>
  <c r="AF124" i="15" s="1"/>
  <c r="O124" i="15"/>
  <c r="R124" i="15"/>
  <c r="AH124" i="15" s="1"/>
  <c r="V124" i="15"/>
  <c r="AI124" i="15" s="1"/>
  <c r="F141" i="15"/>
  <c r="K141" i="15"/>
  <c r="AF141" i="15" s="1"/>
  <c r="O141" i="15"/>
  <c r="AG141" i="15" s="1"/>
  <c r="R141" i="15"/>
  <c r="AH141" i="15" s="1"/>
  <c r="V141" i="15"/>
  <c r="F158" i="15"/>
  <c r="K158" i="15"/>
  <c r="AF158" i="15" s="1"/>
  <c r="O158" i="15"/>
  <c r="AG158" i="15" s="1"/>
  <c r="R158" i="15"/>
  <c r="AH158" i="15" s="1"/>
  <c r="V158" i="15"/>
  <c r="AI158" i="15" s="1"/>
  <c r="F175" i="15"/>
  <c r="AM175" i="15" s="1"/>
  <c r="K175" i="15"/>
  <c r="AF175" i="15" s="1"/>
  <c r="O175" i="15"/>
  <c r="R175" i="15"/>
  <c r="V175" i="15"/>
  <c r="AI175" i="15" s="1"/>
  <c r="AN175" i="15"/>
  <c r="Z175" i="15" s="1"/>
  <c r="L177" i="15"/>
  <c r="S177" i="15"/>
  <c r="W177" i="15"/>
  <c r="L178" i="15"/>
  <c r="S178" i="15"/>
  <c r="W178" i="15"/>
  <c r="L179" i="15"/>
  <c r="S179" i="15"/>
  <c r="W179" i="15"/>
  <c r="L180" i="15"/>
  <c r="S180" i="15"/>
  <c r="W180" i="15"/>
  <c r="F207" i="15"/>
  <c r="K207" i="15"/>
  <c r="AF207" i="15" s="1"/>
  <c r="O207" i="15"/>
  <c r="AG207" i="15" s="1"/>
  <c r="R207" i="15"/>
  <c r="AH207" i="15" s="1"/>
  <c r="V207" i="15"/>
  <c r="AI207" i="15" s="1"/>
  <c r="F219" i="15"/>
  <c r="AM219" i="15" s="1"/>
  <c r="K219" i="15"/>
  <c r="AF219" i="15" s="1"/>
  <c r="O219" i="15"/>
  <c r="AG219" i="15" s="1"/>
  <c r="R219" i="15"/>
  <c r="AH219" i="15" s="1"/>
  <c r="V219" i="15"/>
  <c r="F231" i="15"/>
  <c r="K231" i="15"/>
  <c r="AF231" i="15" s="1"/>
  <c r="O231" i="15"/>
  <c r="AG231" i="15" s="1"/>
  <c r="R231" i="15"/>
  <c r="AH231" i="15" s="1"/>
  <c r="V231" i="15"/>
  <c r="AI231" i="15" s="1"/>
  <c r="W231" i="15"/>
  <c r="S243" i="15"/>
  <c r="F243" i="15"/>
  <c r="AM243" i="15" s="1"/>
  <c r="K243" i="15"/>
  <c r="AF243" i="15" s="1"/>
  <c r="O243" i="15"/>
  <c r="R243" i="15"/>
  <c r="V243" i="15"/>
  <c r="AI243" i="15" s="1"/>
  <c r="F255" i="15"/>
  <c r="AM255" i="15" s="1"/>
  <c r="K255" i="15"/>
  <c r="AF255" i="15" s="1"/>
  <c r="O255" i="15"/>
  <c r="AG255" i="15" s="1"/>
  <c r="R255" i="15"/>
  <c r="AH255" i="15" s="1"/>
  <c r="V255" i="15"/>
  <c r="AI255" i="15" s="1"/>
  <c r="F267" i="15"/>
  <c r="AM267" i="15" s="1"/>
  <c r="K267" i="15"/>
  <c r="AF267" i="15" s="1"/>
  <c r="O267" i="15"/>
  <c r="AG267" i="15" s="1"/>
  <c r="R267" i="15"/>
  <c r="AH267" i="15" s="1"/>
  <c r="V267" i="15"/>
  <c r="W279" i="15"/>
  <c r="F279" i="15"/>
  <c r="AS279" i="15" s="1"/>
  <c r="K279" i="15"/>
  <c r="AF279" i="15" s="1"/>
  <c r="O279" i="15"/>
  <c r="AG279" i="15" s="1"/>
  <c r="R279" i="15"/>
  <c r="AH279" i="15" s="1"/>
  <c r="V279" i="15"/>
  <c r="AI279" i="15" s="1"/>
  <c r="W291" i="15"/>
  <c r="F291" i="15"/>
  <c r="AM291" i="15" s="1"/>
  <c r="K291" i="15"/>
  <c r="AF291" i="15" s="1"/>
  <c r="O291" i="15"/>
  <c r="R291" i="15"/>
  <c r="V291" i="15"/>
  <c r="AI291" i="15" s="1"/>
  <c r="F303" i="15"/>
  <c r="AM303" i="15" s="1"/>
  <c r="K303" i="15"/>
  <c r="AF303" i="15" s="1"/>
  <c r="O303" i="15"/>
  <c r="AG303" i="15" s="1"/>
  <c r="R303" i="15"/>
  <c r="AH303" i="15" s="1"/>
  <c r="V303" i="15"/>
  <c r="AI303" i="15" s="1"/>
  <c r="F315" i="15"/>
  <c r="AM315" i="15" s="1"/>
  <c r="K315" i="15"/>
  <c r="AF315" i="15" s="1"/>
  <c r="O315" i="15"/>
  <c r="AG315" i="15" s="1"/>
  <c r="R315" i="15"/>
  <c r="AH315" i="15" s="1"/>
  <c r="V315" i="15"/>
  <c r="F327" i="15"/>
  <c r="K327" i="15"/>
  <c r="AF327" i="15" s="1"/>
  <c r="O327" i="15"/>
  <c r="AG327" i="15" s="1"/>
  <c r="R327" i="15"/>
  <c r="AH327" i="15" s="1"/>
  <c r="V327" i="15"/>
  <c r="AI327" i="15" s="1"/>
  <c r="F339" i="15"/>
  <c r="AM339" i="15" s="1"/>
  <c r="K339" i="15"/>
  <c r="O339" i="15"/>
  <c r="AG339" i="15" s="1"/>
  <c r="R339" i="15"/>
  <c r="V339" i="15"/>
  <c r="AI339" i="15" s="1"/>
  <c r="AF339" i="15"/>
  <c r="F351" i="15"/>
  <c r="K351" i="15"/>
  <c r="AF351" i="15" s="1"/>
  <c r="O351" i="15"/>
  <c r="AG351" i="15" s="1"/>
  <c r="R351" i="15"/>
  <c r="AH351" i="15" s="1"/>
  <c r="V351" i="15"/>
  <c r="AI351" i="15" s="1"/>
  <c r="W351" i="15"/>
  <c r="F363" i="15"/>
  <c r="K363" i="15"/>
  <c r="AF363" i="15" s="1"/>
  <c r="O363" i="15"/>
  <c r="AG363" i="15" s="1"/>
  <c r="R363" i="15"/>
  <c r="AH363" i="15" s="1"/>
  <c r="V363" i="15"/>
  <c r="AM363" i="15"/>
  <c r="L375" i="15"/>
  <c r="F375" i="15"/>
  <c r="K375" i="15"/>
  <c r="O375" i="15"/>
  <c r="AG375" i="15" s="1"/>
  <c r="R375" i="15"/>
  <c r="AH375" i="15" s="1"/>
  <c r="V375" i="15"/>
  <c r="AI375" i="15" s="1"/>
  <c r="F387" i="15"/>
  <c r="AN387" i="15" s="1"/>
  <c r="Z387" i="15" s="1"/>
  <c r="K387" i="15"/>
  <c r="AF387" i="15" s="1"/>
  <c r="O387" i="15"/>
  <c r="AG387" i="15" s="1"/>
  <c r="R387" i="15"/>
  <c r="V387" i="15"/>
  <c r="AI387" i="15" s="1"/>
  <c r="B2" i="2"/>
  <c r="F2" i="2"/>
  <c r="F3" i="2"/>
  <c r="I6" i="2"/>
  <c r="I7" i="2"/>
  <c r="I12" i="2"/>
  <c r="I13" i="2"/>
  <c r="I18" i="2"/>
  <c r="I19" i="2"/>
  <c r="D51" i="2"/>
  <c r="AM107" i="15"/>
  <c r="AM141" i="15"/>
  <c r="AN303" i="15" l="1"/>
  <c r="AA303" i="15" s="1"/>
  <c r="S267" i="15"/>
  <c r="W158" i="15"/>
  <c r="S315" i="15"/>
  <c r="G243" i="15"/>
  <c r="W339" i="15"/>
  <c r="AN291" i="15"/>
  <c r="Z291" i="15" s="1"/>
  <c r="S141" i="15"/>
  <c r="W375" i="15"/>
  <c r="G387" i="15"/>
  <c r="AN243" i="15"/>
  <c r="Z243" i="15" s="1"/>
  <c r="AN351" i="15"/>
  <c r="AA351" i="15" s="1"/>
  <c r="W303" i="15"/>
  <c r="AN158" i="15"/>
  <c r="Y158" i="15" s="1"/>
  <c r="AJ124" i="15"/>
  <c r="L327" i="15"/>
  <c r="W255" i="15"/>
  <c r="L231" i="15"/>
  <c r="S351" i="15"/>
  <c r="S175" i="15"/>
  <c r="L158" i="15"/>
  <c r="S90" i="15"/>
  <c r="AJ90" i="15"/>
  <c r="AM387" i="15"/>
  <c r="W387" i="15"/>
  <c r="G363" i="15"/>
  <c r="L351" i="15"/>
  <c r="S219" i="15"/>
  <c r="AG124" i="15"/>
  <c r="S339" i="15"/>
  <c r="S291" i="15"/>
  <c r="L315" i="15"/>
  <c r="G291" i="15"/>
  <c r="S279" i="15"/>
  <c r="L267" i="15"/>
  <c r="W243" i="15"/>
  <c r="W175" i="15"/>
  <c r="S107" i="15"/>
  <c r="S363" i="15"/>
  <c r="S327" i="15"/>
  <c r="G303" i="15"/>
  <c r="G255" i="15"/>
  <c r="S231" i="15"/>
  <c r="G219" i="15"/>
  <c r="W90" i="15"/>
  <c r="W22" i="15"/>
  <c r="I15" i="2"/>
  <c r="H11" i="2"/>
  <c r="I11" i="2" s="1"/>
  <c r="I21" i="2"/>
  <c r="I9" i="2"/>
  <c r="I8" i="2"/>
  <c r="I10" i="2"/>
  <c r="S73" i="15"/>
  <c r="W73" i="15"/>
  <c r="AJ56" i="15"/>
  <c r="AJ22" i="15"/>
  <c r="G339" i="15"/>
  <c r="L141" i="15"/>
  <c r="W327" i="15"/>
  <c r="G315" i="15"/>
  <c r="L279" i="15"/>
  <c r="G175" i="15"/>
  <c r="S375" i="15"/>
  <c r="AC291" i="15"/>
  <c r="W207" i="15"/>
  <c r="AM90" i="15"/>
  <c r="AN363" i="15"/>
  <c r="AB363" i="15" s="1"/>
  <c r="L363" i="15"/>
  <c r="G267" i="15"/>
  <c r="S303" i="15"/>
  <c r="S158" i="15"/>
  <c r="G207" i="15"/>
  <c r="AS207" i="15" s="1"/>
  <c r="AJ339" i="15"/>
  <c r="AN375" i="15"/>
  <c r="Y375" i="15" s="1"/>
  <c r="AN255" i="15"/>
  <c r="Z255" i="15" s="1"/>
  <c r="L73" i="15"/>
  <c r="S255" i="15"/>
  <c r="AN107" i="15"/>
  <c r="Z107" i="15" s="1"/>
  <c r="S387" i="15"/>
  <c r="G351" i="15"/>
  <c r="AC303" i="15"/>
  <c r="L219" i="15"/>
  <c r="S56" i="15"/>
  <c r="I14" i="2"/>
  <c r="I20" i="2"/>
  <c r="AM22" i="15"/>
  <c r="M22" i="2"/>
  <c r="Y124" i="15"/>
  <c r="Z124" i="15"/>
  <c r="AB90" i="15"/>
  <c r="AA90" i="15"/>
  <c r="Y90" i="15"/>
  <c r="Z90" i="15"/>
  <c r="AC90" i="15"/>
  <c r="G327" i="15"/>
  <c r="G124" i="15"/>
  <c r="AC387" i="15"/>
  <c r="AJ315" i="15"/>
  <c r="AJ267" i="15"/>
  <c r="W267" i="15"/>
  <c r="AJ255" i="15"/>
  <c r="AJ175" i="15"/>
  <c r="G141" i="15"/>
  <c r="W124" i="15"/>
  <c r="G107" i="15"/>
  <c r="G90" i="15"/>
  <c r="AF73" i="15"/>
  <c r="G73" i="15"/>
  <c r="W56" i="15"/>
  <c r="S22" i="15"/>
  <c r="L243" i="15"/>
  <c r="Y175" i="15"/>
  <c r="AM124" i="15"/>
  <c r="L107" i="15"/>
  <c r="G56" i="15"/>
  <c r="AM351" i="15"/>
  <c r="W315" i="15"/>
  <c r="AJ303" i="15"/>
  <c r="AM56" i="15"/>
  <c r="Y387" i="15"/>
  <c r="AF375" i="15"/>
  <c r="G375" i="15"/>
  <c r="AJ363" i="15"/>
  <c r="W363" i="15"/>
  <c r="AJ351" i="15"/>
  <c r="AN339" i="15"/>
  <c r="AN327" i="15"/>
  <c r="Y327" i="15" s="1"/>
  <c r="AN315" i="15"/>
  <c r="AC315" i="15" s="1"/>
  <c r="Z303" i="15"/>
  <c r="L303" i="15"/>
  <c r="AJ291" i="15"/>
  <c r="AN279" i="15"/>
  <c r="Y279" i="15" s="1"/>
  <c r="AN267" i="15"/>
  <c r="AC267" i="15" s="1"/>
  <c r="L255" i="15"/>
  <c r="AJ243" i="15"/>
  <c r="AN231" i="15"/>
  <c r="Y231" i="15" s="1"/>
  <c r="AN219" i="15"/>
  <c r="AJ219" i="15"/>
  <c r="W219" i="15"/>
  <c r="W141" i="15"/>
  <c r="S124" i="15"/>
  <c r="AJ107" i="15"/>
  <c r="W107" i="15"/>
  <c r="AJ73" i="15"/>
  <c r="AN56" i="15"/>
  <c r="AI22" i="15"/>
  <c r="L22" i="15"/>
  <c r="L291" i="15"/>
  <c r="G279" i="15"/>
  <c r="G231" i="15"/>
  <c r="S207" i="15"/>
  <c r="L90" i="15"/>
  <c r="AH56" i="15"/>
  <c r="AJ141" i="15"/>
  <c r="L387" i="15"/>
  <c r="AJ387" i="15"/>
  <c r="L339" i="15"/>
  <c r="AC175" i="15"/>
  <c r="L175" i="15"/>
  <c r="G158" i="15"/>
  <c r="L124" i="15"/>
  <c r="AI56" i="15"/>
  <c r="L56" i="15"/>
  <c r="G22" i="15"/>
  <c r="L207" i="15"/>
  <c r="AM207" i="15"/>
  <c r="AN207" i="15"/>
  <c r="AA207" i="15" s="1"/>
  <c r="AJ207" i="15"/>
  <c r="I38" i="16"/>
  <c r="M12" i="2"/>
  <c r="C44" i="16"/>
  <c r="C15" i="16"/>
  <c r="G15" i="16"/>
  <c r="E45" i="16" s="1"/>
  <c r="M16" i="2"/>
  <c r="M6" i="2"/>
  <c r="M18" i="2"/>
  <c r="D48" i="2"/>
  <c r="D52" i="7"/>
  <c r="D30" i="5"/>
  <c r="AA387" i="15"/>
  <c r="AJ375" i="15"/>
  <c r="Z375" i="15"/>
  <c r="AI363" i="15"/>
  <c r="AC363" i="15"/>
  <c r="Y363" i="15"/>
  <c r="AA339" i="15"/>
  <c r="AJ327" i="15"/>
  <c r="AI315" i="15"/>
  <c r="Y315" i="15"/>
  <c r="AB303" i="15"/>
  <c r="AG291" i="15"/>
  <c r="AA291" i="15"/>
  <c r="AT279" i="15"/>
  <c r="AJ279" i="15"/>
  <c r="AI267" i="15"/>
  <c r="AG243" i="15"/>
  <c r="AA243" i="15"/>
  <c r="AJ231" i="15"/>
  <c r="AI219" i="15"/>
  <c r="AG175" i="15"/>
  <c r="AA175" i="15"/>
  <c r="AJ158" i="15"/>
  <c r="Z158" i="15"/>
  <c r="AN141" i="15"/>
  <c r="AA124" i="15"/>
  <c r="AN73" i="15"/>
  <c r="AG73" i="15"/>
  <c r="AB375" i="15"/>
  <c r="AH387" i="15"/>
  <c r="AB387" i="15"/>
  <c r="AM375" i="15"/>
  <c r="AA375" i="15"/>
  <c r="Z363" i="15"/>
  <c r="AC351" i="15"/>
  <c r="AH339" i="15"/>
  <c r="AB339" i="15"/>
  <c r="AM327" i="15"/>
  <c r="AA327" i="15"/>
  <c r="AH291" i="15"/>
  <c r="AB291" i="15"/>
  <c r="AM279" i="15"/>
  <c r="AH243" i="15"/>
  <c r="AB243" i="15"/>
  <c r="AM231" i="15"/>
  <c r="AH175" i="15"/>
  <c r="AB175" i="15"/>
  <c r="AM158" i="15"/>
  <c r="AA158" i="15"/>
  <c r="AC124" i="15"/>
  <c r="AB158" i="15"/>
  <c r="AC375" i="15"/>
  <c r="AC158" i="15"/>
  <c r="AI141" i="15"/>
  <c r="AB124" i="15"/>
  <c r="Y303" i="15" l="1"/>
  <c r="Y291" i="15"/>
  <c r="AC243" i="15"/>
  <c r="Y267" i="15"/>
  <c r="AS4" i="15"/>
  <c r="Z351" i="15"/>
  <c r="AB255" i="15"/>
  <c r="AA231" i="15"/>
  <c r="AB231" i="15"/>
  <c r="Y351" i="15"/>
  <c r="AB351" i="15"/>
  <c r="Y255" i="15"/>
  <c r="Y243" i="15"/>
  <c r="D15" i="5"/>
  <c r="D29" i="5"/>
  <c r="AF4" i="15"/>
  <c r="F23" i="8" s="1"/>
  <c r="M14" i="2"/>
  <c r="M10" i="2"/>
  <c r="P10" i="2" s="1"/>
  <c r="M8" i="2"/>
  <c r="M20" i="2"/>
  <c r="H28" i="2"/>
  <c r="H32" i="2" s="1"/>
  <c r="H44" i="2" s="1"/>
  <c r="Z231" i="15"/>
  <c r="AA255" i="15"/>
  <c r="AC255" i="15"/>
  <c r="AC231" i="15"/>
  <c r="Z279" i="15"/>
  <c r="AC279" i="15"/>
  <c r="AA279" i="15"/>
  <c r="AB279" i="15"/>
  <c r="AA363" i="15"/>
  <c r="H27" i="2"/>
  <c r="Y107" i="15"/>
  <c r="AC107" i="15"/>
  <c r="AB107" i="15"/>
  <c r="AA107" i="15"/>
  <c r="Y22" i="15"/>
  <c r="AA22" i="15"/>
  <c r="AC22" i="15"/>
  <c r="Z22" i="15"/>
  <c r="AB22" i="15"/>
  <c r="AT4" i="15"/>
  <c r="AB219" i="15"/>
  <c r="AA219" i="15"/>
  <c r="Z219" i="15"/>
  <c r="AC219" i="15"/>
  <c r="Y219" i="15"/>
  <c r="Z339" i="15"/>
  <c r="AC339" i="15"/>
  <c r="Y339" i="15"/>
  <c r="AI4" i="15"/>
  <c r="F27" i="8" s="1"/>
  <c r="AH4" i="15"/>
  <c r="F26" i="8" s="1"/>
  <c r="Z327" i="15"/>
  <c r="Y56" i="15"/>
  <c r="Z56" i="15"/>
  <c r="AC56" i="15"/>
  <c r="AB56" i="15"/>
  <c r="AA56" i="15"/>
  <c r="AB267" i="15"/>
  <c r="AA267" i="15"/>
  <c r="Z267" i="15"/>
  <c r="AC327" i="15"/>
  <c r="AB327" i="15"/>
  <c r="AG4" i="15"/>
  <c r="AB315" i="15"/>
  <c r="AA315" i="15"/>
  <c r="Z315" i="15"/>
  <c r="AB207" i="15"/>
  <c r="AC207" i="15"/>
  <c r="Y207" i="15"/>
  <c r="Z207" i="15"/>
  <c r="D49" i="2"/>
  <c r="D53" i="7"/>
  <c r="G17" i="16"/>
  <c r="P6" i="2"/>
  <c r="Y73" i="15"/>
  <c r="AB73" i="15"/>
  <c r="AC73" i="15"/>
  <c r="Z73" i="15"/>
  <c r="AA73" i="15"/>
  <c r="AC141" i="15"/>
  <c r="AB141" i="15"/>
  <c r="Z141" i="15"/>
  <c r="AA141" i="15"/>
  <c r="Y141" i="15"/>
  <c r="I20" i="16" l="1"/>
  <c r="I36" i="16" s="1"/>
  <c r="H38" i="2"/>
  <c r="I70" i="16" s="1"/>
  <c r="H31" i="2"/>
  <c r="H43" i="2" s="1"/>
  <c r="P8" i="2"/>
  <c r="AJ4" i="15"/>
  <c r="Y4" i="15"/>
  <c r="F11" i="8" s="1"/>
  <c r="F28" i="8"/>
  <c r="AA4" i="15"/>
  <c r="F13" i="8" s="1"/>
  <c r="AC4" i="15"/>
  <c r="F15" i="8" s="1"/>
  <c r="AB4" i="15"/>
  <c r="F14" i="8" s="1"/>
  <c r="Z4" i="15"/>
  <c r="F12" i="8" s="1"/>
  <c r="I19" i="16" l="1"/>
  <c r="I35" i="16" s="1"/>
  <c r="H37" i="2"/>
  <c r="H33" i="2"/>
  <c r="E56" i="8"/>
  <c r="AD4" i="15"/>
  <c r="F16" i="8"/>
  <c r="H39" i="2" l="1"/>
  <c r="I69" i="16"/>
  <c r="H45" i="2"/>
  <c r="I14" i="8"/>
  <c r="K14" i="8" s="1"/>
  <c r="E57" i="8"/>
  <c r="F29" i="8"/>
  <c r="I13" i="8"/>
  <c r="K13" i="8" s="1"/>
  <c r="I15" i="8"/>
  <c r="K15" i="8" s="1"/>
  <c r="I11" i="8"/>
  <c r="K11" i="8" s="1"/>
  <c r="I12" i="8"/>
  <c r="K12" i="8" s="1"/>
  <c r="L16" i="8" l="1"/>
  <c r="J26" i="8"/>
  <c r="J25" i="8"/>
  <c r="J24" i="8"/>
  <c r="J23" i="8"/>
  <c r="L27" i="8" l="1"/>
  <c r="L45" i="8" s="1"/>
  <c r="M45" i="8" s="1"/>
  <c r="F12" i="7" l="1"/>
  <c r="F21" i="7"/>
  <c r="F31" i="7"/>
  <c r="N45" i="8"/>
  <c r="I3" i="7"/>
  <c r="J77" i="8" l="1"/>
  <c r="J61" i="8"/>
  <c r="J62" i="8" s="1"/>
  <c r="D12" i="7" s="1"/>
  <c r="H12" i="7" s="1"/>
  <c r="J93" i="8"/>
  <c r="J94" i="8" l="1"/>
  <c r="D31" i="7" s="1"/>
  <c r="J78" i="8"/>
  <c r="D21" i="7" s="1"/>
  <c r="G21" i="7" s="1"/>
  <c r="H22" i="7" s="1"/>
  <c r="G31" i="7" l="1"/>
  <c r="G32" i="7" s="1"/>
  <c r="G33" i="7" l="1"/>
  <c r="H34" i="7" s="1"/>
  <c r="H41" i="7" l="1"/>
  <c r="H38" i="7"/>
  <c r="G49" i="7" l="1"/>
  <c r="G45" i="7"/>
  <c r="I21" i="16"/>
  <c r="I37" i="16" s="1"/>
  <c r="I71" i="16" l="1"/>
  <c r="I96" i="16" s="1"/>
  <c r="I40" i="16"/>
  <c r="F43" i="16" s="1"/>
  <c r="C43" i="16" l="1"/>
  <c r="F9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COMUNE DI CARAVAGGIO</author>
    <author>urbcad</author>
  </authors>
  <commentList>
    <comment ref="C17" authorId="0" shapeId="0" xr:uid="{00000000-0006-0000-0100-000001000000}">
      <text>
        <r>
          <rPr>
            <sz val="12"/>
            <color indexed="81"/>
            <rFont val="Arial"/>
            <family val="2"/>
          </rPr>
          <t>selezionare il tipo di pratica da presentare dall'elenco che compare</t>
        </r>
      </text>
    </comment>
    <comment ref="E17" authorId="0" shapeId="0" xr:uid="{00000000-0006-0000-0100-000002000000}">
      <text>
        <r>
          <rPr>
            <sz val="12"/>
            <color indexed="81"/>
            <rFont val="Arial"/>
            <family val="2"/>
          </rPr>
          <t>nel caso di persona giuridica, indicare:
1   nome della società / ditta e ragione fiscale, nonché
2   nome e cognome e carica del firmatario (leg. rappr., amm. deleg., ecc.)</t>
        </r>
      </text>
    </comment>
    <comment ref="E21" authorId="0" shapeId="0" xr:uid="{00000000-0006-0000-0100-000003000000}">
      <text>
        <r>
          <rPr>
            <i/>
            <sz val="12"/>
            <color indexed="81"/>
            <rFont val="Arial"/>
            <family val="2"/>
          </rPr>
          <t xml:space="preserve">Di default viene segnalata la data di apertura del file.
</t>
        </r>
        <r>
          <rPr>
            <sz val="12"/>
            <color indexed="81"/>
            <rFont val="Arial"/>
            <family val="2"/>
          </rPr>
          <t>E' possibile cambiarla digitando l'eventuale data di:
- presentazione della S.C.I.A. / C.I.L.A. / ecc.
- notifica del Permesso di Costruire (esempio per la stampa della "Distinta di Pagamento")
(servirà per il calcolo dei 30 giorni utili per il pagamento, prima di incorrere nelle sanzioni)</t>
        </r>
      </text>
    </comment>
    <comment ref="E26" authorId="0" shapeId="0" xr:uid="{00000000-0006-0000-0100-000004000000}">
      <text>
        <r>
          <rPr>
            <sz val="12"/>
            <color indexed="81"/>
            <rFont val="Arial"/>
            <family val="2"/>
          </rPr>
          <t>Indicare se trattasi di pratica in SANATORIA.</t>
        </r>
      </text>
    </comment>
    <comment ref="E27" authorId="0" shapeId="0" xr:uid="{00715420-91F4-4258-838B-78E17703C11C}">
      <text>
        <r>
          <rPr>
            <sz val="12"/>
            <color indexed="81"/>
            <rFont val="Arial"/>
            <family val="2"/>
          </rPr>
          <t xml:space="preserve">Indicare se trattasi:
- </t>
        </r>
        <r>
          <rPr>
            <b/>
            <sz val="12"/>
            <color indexed="81"/>
            <rFont val="Arial"/>
            <family val="2"/>
          </rPr>
          <t>art. 36</t>
        </r>
        <r>
          <rPr>
            <sz val="12"/>
            <color indexed="81"/>
            <rFont val="Arial"/>
            <family val="2"/>
          </rPr>
          <t xml:space="preserve"> Accertamento di conformità nelle ipotesi di assenza di titolo o totale difformità; ovvero
- </t>
        </r>
        <r>
          <rPr>
            <b/>
            <sz val="12"/>
            <color indexed="81"/>
            <rFont val="Arial"/>
            <family val="2"/>
          </rPr>
          <t>art. 36-bis</t>
        </r>
        <r>
          <rPr>
            <sz val="12"/>
            <color indexed="81"/>
            <rFont val="Arial"/>
            <family val="2"/>
          </rPr>
          <t xml:space="preserve"> Accertamento di conformità nelle ipotesi di parziali difformità e di variazioni essenziali.</t>
        </r>
      </text>
    </comment>
    <comment ref="E31" authorId="0" shapeId="0" xr:uid="{00000000-0006-0000-0100-000005000000}">
      <text>
        <r>
          <rPr>
            <sz val="12"/>
            <color indexed="81"/>
            <rFont val="Arial"/>
            <family val="2"/>
          </rPr>
          <t>Inserire le destinazioni d'uso:
- residenziale;
- produttiva: industriale / artigianale;
- terziario-direzionale / alberghiera / altre destinazioni;
- agricola.
(le destinazioni possono anche essere molteplici nello stesso fabbricato)</t>
        </r>
      </text>
    </comment>
    <comment ref="E37" authorId="1" shapeId="0" xr:uid="{00000000-0006-0000-0100-000006000000}">
      <text>
        <r>
          <rPr>
            <sz val="9"/>
            <color indexed="81"/>
            <rFont val="Arial"/>
            <family val="2"/>
          </rPr>
          <t xml:space="preserve">in caso di variante a precedente atto (P.C.; D.I.A.; S.C.I.A.; ecc.) selezionare dall'elenco a tendina :
                         </t>
        </r>
        <r>
          <rPr>
            <b/>
            <sz val="9"/>
            <color indexed="81"/>
            <rFont val="Arial"/>
            <family val="2"/>
          </rPr>
          <t>"SI"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B30" authorId="0" shapeId="0" xr:uid="{00000000-0006-0000-0200-000001000000}">
      <text>
        <r>
          <rPr>
            <sz val="12"/>
            <color indexed="81"/>
            <rFont val="Arial"/>
            <family val="2"/>
          </rPr>
          <t xml:space="preserve">
inserire gli estremi degli atti precedentemente rilasciati (nel caso di varianti) per il calcolo del conguaglio.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saturno</author>
  </authors>
  <commentList>
    <comment ref="C11" authorId="0" shapeId="0" xr:uid="{5663B2C8-AE4D-444E-9563-8909029CD12A}">
      <text>
        <r>
          <rPr>
            <sz val="12"/>
            <color indexed="81"/>
            <rFont val="Arial"/>
            <family val="2"/>
          </rPr>
          <t>indicare il piano dov'è ubicato l'alloggio. 
Nel caso - per esempio - di villetta a schiera sviluppata su più piani, inserire "multipiano".</t>
        </r>
      </text>
    </comment>
    <comment ref="C28" authorId="0" shapeId="0" xr:uid="{EAAA231A-6B13-4C8F-847C-BD26BFE9D113}">
      <text>
        <r>
          <rPr>
            <sz val="12"/>
            <color indexed="81"/>
            <rFont val="Arial"/>
            <family val="2"/>
          </rPr>
          <t>indicare il piano dov'è ubicato l'alloggio. 
Nel caso - per esempio - di villetta a schiera sviluppata su più piani, inserire "multipiano".</t>
        </r>
      </text>
    </comment>
    <comment ref="C31" authorId="0" shapeId="0" xr:uid="{6D1332BB-82C6-442E-BF49-06620D41F5D6}">
      <text>
        <r>
          <rPr>
            <sz val="12"/>
            <color indexed="81"/>
            <rFont val="Arial"/>
            <family val="2"/>
          </rPr>
          <t>se l'unità abitativa si sviluppa su più piani, dovrà essere classata in una singola tabella al fine di poter ottenere il valore totale dell'appartamento.</t>
        </r>
      </text>
    </comment>
    <comment ref="C45" authorId="0" shapeId="0" xr:uid="{55B933FB-55D3-4CDD-A3AD-87D8E03D3725}">
      <text>
        <r>
          <rPr>
            <sz val="12"/>
            <color indexed="81"/>
            <rFont val="Arial"/>
            <family val="2"/>
          </rPr>
          <t>indicare il piano dov'è ubicato l'alloggio. 
Nel caso - per esempio - di villetta a schiera sviluppata su più piani, inserire "multipiano".</t>
        </r>
      </text>
    </comment>
    <comment ref="C62" authorId="0" shapeId="0" xr:uid="{BAB14C01-624C-4D4A-A128-6EF47A141AC8}">
      <text>
        <r>
          <rPr>
            <sz val="12"/>
            <color indexed="81"/>
            <rFont val="Arial"/>
            <family val="2"/>
          </rPr>
          <t>indicare il piano dov'è ubicato l'alloggio. 
Nel caso - per esempio - di villetta a schiera sviluppata su più piani, inserire "multipiano".</t>
        </r>
      </text>
    </comment>
    <comment ref="C79" authorId="0" shapeId="0" xr:uid="{6F4E74AE-35D6-43B4-8E71-3223318602FA}">
      <text>
        <r>
          <rPr>
            <sz val="12"/>
            <color indexed="81"/>
            <rFont val="Arial"/>
            <family val="2"/>
          </rPr>
          <t>indicare il piano dov'è ubicato l'alloggio. 
Nel caso - per esempio - di villetta a schiera sviluppata su più piani, inserire "multipiano".</t>
        </r>
      </text>
    </comment>
    <comment ref="C96" authorId="0" shapeId="0" xr:uid="{EF4E7E44-C517-4F4E-B3CC-461524544B93}">
      <text>
        <r>
          <rPr>
            <sz val="12"/>
            <color indexed="81"/>
            <rFont val="Arial"/>
            <family val="2"/>
          </rPr>
          <t>indicare il piano dov'è ubicato l'alloggio. 
Nel caso - per esempio - di villetta a schiera sviluppata su più piani, inserire "multipiano".</t>
        </r>
      </text>
    </comment>
    <comment ref="C113" authorId="0" shapeId="0" xr:uid="{7E843BDF-FBB0-4A61-9714-9ACA3FB0ECC5}">
      <text>
        <r>
          <rPr>
            <sz val="12"/>
            <color indexed="81"/>
            <rFont val="Arial"/>
            <family val="2"/>
          </rPr>
          <t>indicare il piano dov'è ubicato l'alloggio. 
Nel caso - per esempio - di villetta a schiera sviluppata su più piani, inserire "multipiano".</t>
        </r>
      </text>
    </comment>
    <comment ref="C130" authorId="0" shapeId="0" xr:uid="{821838E6-B621-425C-9FDB-B62FB423D7F6}">
      <text>
        <r>
          <rPr>
            <sz val="12"/>
            <color indexed="81"/>
            <rFont val="Arial"/>
            <family val="2"/>
          </rPr>
          <t>indicare il piano dov'è ubicato l'alloggio. 
Nel caso - per esempio - di villetta a schiera sviluppata su più piani, inserire "multipiano".</t>
        </r>
      </text>
    </comment>
    <comment ref="C147" authorId="0" shapeId="0" xr:uid="{04224D05-316B-47EA-8354-17A31280F906}">
      <text>
        <r>
          <rPr>
            <sz val="12"/>
            <color indexed="81"/>
            <rFont val="Arial"/>
            <family val="2"/>
          </rPr>
          <t>indicare il piano dov'è ubicato l'alloggio. 
Nel caso - per esempio - di villetta a schiera sviluppata su più piani, inserire "multipiano".</t>
        </r>
      </text>
    </comment>
    <comment ref="C164" authorId="0" shapeId="0" xr:uid="{E9DC58C1-EC41-4D00-9780-8A91906722F8}">
      <text>
        <r>
          <rPr>
            <sz val="12"/>
            <color indexed="81"/>
            <rFont val="Arial"/>
            <family val="2"/>
          </rPr>
          <t>indicare il piano dov'è ubicato l'alloggio. 
Nel caso - per esempio - di villetta a schiera sviluppata su più piani, inserire "multipiano".</t>
        </r>
      </text>
    </comment>
    <comment ref="C181" authorId="0" shapeId="0" xr:uid="{BD9F8062-1766-4916-81B8-0F1A881E83BD}">
      <text>
        <r>
          <rPr>
            <sz val="12"/>
            <color indexed="81"/>
            <rFont val="Arial"/>
            <family val="2"/>
          </rPr>
          <t>indicare il piano dov'è ubicato l'alloggio. 
Nel caso - per esempio - di villetta a schiera sviluppata su più piani, inserire "multipiano".</t>
        </r>
      </text>
    </comment>
    <comment ref="C213" authorId="0" shapeId="0" xr:uid="{BE2FBB20-397F-4D81-A84D-26F73802EBCE}">
      <text>
        <r>
          <rPr>
            <sz val="12"/>
            <color indexed="81"/>
            <rFont val="Arial"/>
            <family val="2"/>
          </rPr>
          <t>indicare il piano dov'è ubicato l'alloggio. 
Nel caso - per esempio - di villetta a schiera sviluppata su più piani, inserire "multipiano".</t>
        </r>
      </text>
    </comment>
    <comment ref="C225" authorId="0" shapeId="0" xr:uid="{803814F2-98A0-4CEA-B4E9-A6C6806553EE}">
      <text>
        <r>
          <rPr>
            <sz val="12"/>
            <color indexed="81"/>
            <rFont val="Arial"/>
            <family val="2"/>
          </rPr>
          <t>indicare il piano dov'è ubicato l'alloggio. 
Nel caso - per esempio - di villetta a schiera sviluppata su più piani, inserire "multipiano".</t>
        </r>
      </text>
    </comment>
    <comment ref="C237" authorId="0" shapeId="0" xr:uid="{2AD98CF4-BFEF-4925-BF05-A732A9F09FBF}">
      <text>
        <r>
          <rPr>
            <sz val="12"/>
            <color indexed="81"/>
            <rFont val="Arial"/>
            <family val="2"/>
          </rPr>
          <t>indicare il piano dov'è ubicato l'alloggio. 
Nel caso - per esempio - di villetta a schiera sviluppata su più piani, inserire "multipiano".</t>
        </r>
      </text>
    </comment>
    <comment ref="C249" authorId="0" shapeId="0" xr:uid="{EEBBBAFD-A2EB-4C4F-9495-6FFCB37D0BE2}">
      <text>
        <r>
          <rPr>
            <sz val="12"/>
            <color indexed="81"/>
            <rFont val="Arial"/>
            <family val="2"/>
          </rPr>
          <t>indicare il piano dov'è ubicato l'alloggio. 
Nel caso - per esempio - di villetta a schiera sviluppata su più piani, inserire "multipiano".</t>
        </r>
      </text>
    </comment>
    <comment ref="C261" authorId="0" shapeId="0" xr:uid="{AA8CA21B-BEB4-4216-9870-D5123D9E77CB}">
      <text>
        <r>
          <rPr>
            <sz val="12"/>
            <color indexed="81"/>
            <rFont val="Arial"/>
            <family val="2"/>
          </rPr>
          <t>indicare il piano dov'è ubicato l'alloggio. 
Nel caso - per esempio - di villetta a schiera sviluppata su più piani, inserire "multipiano".</t>
        </r>
      </text>
    </comment>
    <comment ref="C273" authorId="0" shapeId="0" xr:uid="{5CEA2379-B4F1-438F-9C2E-1C6892B7405F}">
      <text>
        <r>
          <rPr>
            <sz val="12"/>
            <color indexed="81"/>
            <rFont val="Arial"/>
            <family val="2"/>
          </rPr>
          <t>indicare il piano dov'è ubicato l'alloggio. 
Nel caso - per esempio - di villetta a schiera sviluppata su più piani, inserire "multipiano".</t>
        </r>
      </text>
    </comment>
    <comment ref="C285" authorId="0" shapeId="0" xr:uid="{4B80D3C4-9C14-42D4-8E5F-643AE1D6647B}">
      <text>
        <r>
          <rPr>
            <sz val="12"/>
            <color indexed="81"/>
            <rFont val="Arial"/>
            <family val="2"/>
          </rPr>
          <t>indicare il piano dov'è ubicato l'alloggio. 
Nel caso - per esempio - di villetta a schiera sviluppata su più piani, inserire "multipiano".</t>
        </r>
      </text>
    </comment>
    <comment ref="C297" authorId="0" shapeId="0" xr:uid="{26EFEFAE-C641-4541-A014-06070B5A50A2}">
      <text>
        <r>
          <rPr>
            <sz val="12"/>
            <color indexed="81"/>
            <rFont val="Arial"/>
            <family val="2"/>
          </rPr>
          <t>indicare il piano dov'è ubicato l'alloggio. 
Nel caso - per esempio - di villetta a schiera sviluppata su più piani, inserire "multipiano".</t>
        </r>
      </text>
    </comment>
    <comment ref="C309" authorId="0" shapeId="0" xr:uid="{72484BB4-F6F5-413C-8C64-ED7E0430D328}">
      <text>
        <r>
          <rPr>
            <sz val="12"/>
            <color indexed="81"/>
            <rFont val="Arial"/>
            <family val="2"/>
          </rPr>
          <t>indicare il piano dov'è ubicato l'alloggio. 
Nel caso - per esempio - di villetta a schiera sviluppata su più piani, inserire "multipiano".</t>
        </r>
      </text>
    </comment>
    <comment ref="C321" authorId="0" shapeId="0" xr:uid="{F76BC96C-6675-4252-8003-425245E26F07}">
      <text>
        <r>
          <rPr>
            <sz val="12"/>
            <color indexed="81"/>
            <rFont val="Arial"/>
            <family val="2"/>
          </rPr>
          <t>indicare il piano dov'è ubicato l'alloggio. 
Nel caso - per esempio - di villetta a schiera sviluppata su più piani, inserire "multipiano".</t>
        </r>
      </text>
    </comment>
    <comment ref="C333" authorId="0" shapeId="0" xr:uid="{718DC767-FAFD-4853-A83F-744FB763524C}">
      <text>
        <r>
          <rPr>
            <sz val="12"/>
            <color indexed="81"/>
            <rFont val="Arial"/>
            <family val="2"/>
          </rPr>
          <t>indicare il piano dov'è ubicato l'alloggio. 
Nel caso - per esempio - di villetta a schiera sviluppata su più piani, inserire "multipiano".</t>
        </r>
      </text>
    </comment>
    <comment ref="C345" authorId="0" shapeId="0" xr:uid="{D4E8C650-5C61-43B4-B4E2-047CB4F0BC42}">
      <text>
        <r>
          <rPr>
            <sz val="12"/>
            <color indexed="81"/>
            <rFont val="Arial"/>
            <family val="2"/>
          </rPr>
          <t>indicare il piano dov'è ubicato l'alloggio. 
Nel caso - per esempio - di villetta a schiera sviluppata su più piani, inserire "multipiano".</t>
        </r>
      </text>
    </comment>
    <comment ref="C357" authorId="0" shapeId="0" xr:uid="{16A7DFAF-C49C-4B72-BCEB-DEB7B7423903}">
      <text>
        <r>
          <rPr>
            <sz val="12"/>
            <color indexed="81"/>
            <rFont val="Arial"/>
            <family val="2"/>
          </rPr>
          <t>indicare il piano dov'è ubicato l'alloggio. 
Nel caso - per esempio - di villetta a schiera sviluppata su più piani, inserire "multipiano".</t>
        </r>
      </text>
    </comment>
    <comment ref="C369" authorId="0" shapeId="0" xr:uid="{B23A08FE-DCBE-450F-B594-D7F57AA0F18D}">
      <text>
        <r>
          <rPr>
            <sz val="12"/>
            <color indexed="81"/>
            <rFont val="Arial"/>
            <family val="2"/>
          </rPr>
          <t>indicare il piano dov'è ubicato l'alloggio. 
Nel caso - per esempio - di villetta a schiera sviluppata su più piani, inserire "multipiano".</t>
        </r>
      </text>
    </comment>
    <comment ref="C381" authorId="0" shapeId="0" xr:uid="{361DFE5D-9911-47FE-B092-2C29C528F122}">
      <text>
        <r>
          <rPr>
            <sz val="12"/>
            <color indexed="81"/>
            <rFont val="Arial"/>
            <family val="2"/>
          </rPr>
          <t>indicare il piano dov'è ubicato l'alloggio. 
Nel caso - per esempio - di villetta a schiera sviluppata su più piani, inserire "multipiano".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F25" authorId="0" shapeId="0" xr:uid="{00000000-0006-0000-0400-000001000000}">
      <text>
        <r>
          <rPr>
            <sz val="12"/>
            <color indexed="81"/>
            <rFont val="Arial"/>
            <family val="2"/>
          </rPr>
          <t xml:space="preserve">
Ai sensi della Delib. di Giunta Comunale n. 111 del 03/10/2005,  le autorimesse non dovranno essere classate.
</t>
        </r>
      </text>
    </comment>
    <comment ref="I32" authorId="0" shapeId="0" xr:uid="{00000000-0006-0000-0400-000002000000}">
      <text>
        <r>
          <rPr>
            <sz val="12"/>
            <color indexed="81"/>
            <rFont val="Arial"/>
            <family val="2"/>
          </rPr>
          <t xml:space="preserve">
ATTENZIONE: INSERIRE IL NUMERO DEGLI INCREMENTI PER PARTICOLARI CARATTERISTICHE UTILIZZANDO IL Nr. DI CASI GIA' PREIMPOSTATI.
estratto dall'art. 7 D.M. 10/5/1977:
............
3) altezza libera netta di piano superiore a quella minima prescritta da norme regolamentari - per ambienti con altezze diverse si fa riferimento all'altezza media ponderale.
............
</t>
        </r>
      </text>
    </comment>
    <comment ref="E54" authorId="0" shapeId="0" xr:uid="{00000000-0006-0000-0400-000003000000}">
      <text>
        <r>
          <rPr>
            <sz val="12"/>
            <color indexed="81"/>
            <rFont val="Arial"/>
            <family val="2"/>
          </rPr>
          <t>S.U.
Inserire tutte le superfici RESIDENZIALI oggetto di
NUOVE COSTRUZIONI</t>
        </r>
      </text>
    </comment>
    <comment ref="K54" authorId="0" shapeId="0" xr:uid="{00000000-0006-0000-0400-000004000000}">
      <text>
        <r>
          <rPr>
            <sz val="12"/>
            <color indexed="81"/>
            <rFont val="Arial"/>
            <family val="2"/>
          </rPr>
          <t xml:space="preserve">S.U.
Inserire tutte le superfici COMMERCIALI, ECC. solo nelle nuove costruzioni e totali ristrutturazioni
Inserire solo le superfici oggetto d'intervento nei casi di ristrutturazione parziale.
 </t>
        </r>
      </text>
    </comment>
    <comment ref="E55" authorId="0" shapeId="0" xr:uid="{00000000-0006-0000-0400-000005000000}">
      <text>
        <r>
          <rPr>
            <sz val="12"/>
            <color indexed="81"/>
            <rFont val="Arial"/>
            <family val="2"/>
          </rPr>
          <t>s.n.r.
Inserire tutte le superfici RESIDENZIALI oggetto di
NUOVE COSTRUZIONI</t>
        </r>
      </text>
    </comment>
    <comment ref="K55" authorId="0" shapeId="0" xr:uid="{00000000-0006-0000-0400-000006000000}">
      <text>
        <r>
          <rPr>
            <sz val="12"/>
            <color indexed="81"/>
            <rFont val="Arial"/>
            <family val="2"/>
          </rPr>
          <t xml:space="preserve">s.n.r.
Inserire tutte le superfici COMMERCIALI solo nelle nuove costruzioni e totali ristrutturazioni
Inserire solo le superfici oggetto d'intervento nei casi di ristrutturazione parziale.
 </t>
        </r>
      </text>
    </comment>
    <comment ref="E70" authorId="0" shapeId="0" xr:uid="{00000000-0006-0000-0400-000007000000}">
      <text>
        <r>
          <rPr>
            <sz val="12"/>
            <color indexed="81"/>
            <rFont val="Arial"/>
            <family val="2"/>
          </rPr>
          <t>S.U.
Inserire tutte le superfici RESIDENZIALI relative alla parte di
RISTRUTTURAZIONE</t>
        </r>
      </text>
    </comment>
    <comment ref="E71" authorId="0" shapeId="0" xr:uid="{00000000-0006-0000-0400-000008000000}">
      <text>
        <r>
          <rPr>
            <sz val="12"/>
            <color indexed="81"/>
            <rFont val="Arial"/>
            <family val="2"/>
          </rPr>
          <t>s.n.r.
Inserire tutte le superfici RESIDENZIALI relative alla parte di
RISTRUTTURAZIONE</t>
        </r>
      </text>
    </comment>
    <comment ref="E86" authorId="0" shapeId="0" xr:uid="{00000000-0006-0000-0400-000009000000}">
      <text>
        <r>
          <rPr>
            <sz val="12"/>
            <color indexed="81"/>
            <rFont val="Arial"/>
            <family val="2"/>
          </rPr>
          <t>S.U.
Inserire le superfici RESIDENZIALI relative alla parte di
RECUPERO SOTTOTETTO</t>
        </r>
      </text>
    </comment>
    <comment ref="E87" authorId="0" shapeId="0" xr:uid="{00000000-0006-0000-0400-00000A000000}">
      <text>
        <r>
          <rPr>
            <sz val="12"/>
            <color indexed="81"/>
            <rFont val="Arial"/>
            <family val="2"/>
          </rPr>
          <t>s.n.r.
Inserire le superfici RESIDENZIALI relative alla parte di
RECUPERO SOTTOTETTO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H20" authorId="0" shapeId="0" xr:uid="{00000000-0006-0000-0500-000001000000}">
      <text>
        <r>
          <rPr>
            <sz val="12"/>
            <color indexed="81"/>
            <rFont val="Arial"/>
            <family val="2"/>
          </rPr>
          <t xml:space="preserve">
Nei casi di ristrutturazione inserire l'importo del Computo Metrico Estimativo (da determinarsi in base al listino dei prezzi della C.C.I.A.A. della Provincia di Bergamo).</t>
        </r>
      </text>
    </comment>
    <comment ref="C39" authorId="0" shapeId="0" xr:uid="{00000000-0006-0000-0500-000002000000}">
      <text>
        <r>
          <rPr>
            <sz val="12"/>
            <color indexed="81"/>
            <rFont val="Arial"/>
            <family val="2"/>
          </rPr>
          <t>nel caso fosse una pratica in variante, inserire i riferimenti dell'atto abilitativo  originale.</t>
        </r>
      </text>
    </comment>
    <comment ref="H40" authorId="0" shapeId="0" xr:uid="{00000000-0006-0000-0500-000003000000}">
      <text>
        <r>
          <rPr>
            <sz val="12"/>
            <color indexed="81"/>
            <rFont val="Arial"/>
            <family val="2"/>
          </rPr>
          <t xml:space="preserve">
Per le varianti, dovrà essere riportato il contributo precedentemente calcolato.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COMUNE DI CARAVAGGIO</author>
    <author>saturno</author>
  </authors>
  <commentList>
    <comment ref="G39" authorId="0" shapeId="0" xr:uid="{00000000-0006-0000-0900-000001000000}">
      <text>
        <r>
          <rPr>
            <sz val="12"/>
            <color indexed="81"/>
            <rFont val="Arial"/>
            <family val="2"/>
          </rPr>
          <t>eventualmente aggiungere altri tipi di contributo, quali: 
- monetizzazione degli standards;
- pagamento direzione lavori delle lottizzazioni;
- ecc.</t>
        </r>
      </text>
    </comment>
    <comment ref="H86" authorId="1" shapeId="0" xr:uid="{8B50D884-FE85-42CC-8767-8C8CFC9BA335}">
      <text>
        <r>
          <rPr>
            <sz val="12"/>
            <color indexed="81"/>
            <rFont val="Tahoma"/>
            <family val="2"/>
          </rPr>
          <t>inserire il nr. delle unità immobiliari (fa' fede il nr. delle schede catastali)</t>
        </r>
      </text>
    </comment>
    <comment ref="H88" authorId="1" shapeId="0" xr:uid="{476DEF66-1179-4BFC-90B2-947040B54E1B}">
      <text>
        <r>
          <rPr>
            <sz val="12"/>
            <color indexed="81"/>
            <rFont val="Tahoma"/>
            <family val="2"/>
          </rPr>
          <t>inserire 
"SI" se vi sono modifiche di facciata oppure "NO"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D12" authorId="0" shapeId="0" xr:uid="{00000000-0006-0000-0700-000001000000}">
      <text>
        <r>
          <rPr>
            <sz val="12"/>
            <color indexed="81"/>
            <rFont val="Arial"/>
            <family val="2"/>
          </rPr>
          <t>INSERIRE NELLA CELLA LA VOLUMETRIA PER IL CALCOLO DEI DIRITTI DI SEGRETERIA
Nel caso di pratiche di variante, senza aumento della volumetria, dovrà essere versato il diritto nella misura minima.</t>
        </r>
      </text>
    </comment>
  </commentList>
</comments>
</file>

<file path=xl/sharedStrings.xml><?xml version="1.0" encoding="utf-8"?>
<sst xmlns="http://schemas.openxmlformats.org/spreadsheetml/2006/main" count="1528" uniqueCount="543">
  <si>
    <t>UFFICIO URBANISTICA ed EDILIZIA</t>
  </si>
  <si>
    <t>del Comune di Caravaggio</t>
  </si>
  <si>
    <t>Proposta di QUADRO ECONOMICO</t>
  </si>
  <si>
    <t>Tabelle per la determinazione del contributo
per l'incidenza delle opere di URBANIZZAZIONE PRIMARIA e SECONDARIA, 
SMALTIMENTO RIFIUTI e COSTO DI COSTRUZIONE</t>
  </si>
  <si>
    <t>in data:</t>
  </si>
  <si>
    <t>oggetto:</t>
  </si>
  <si>
    <t>immobile posto in</t>
  </si>
  <si>
    <t>individuato al mappale:</t>
  </si>
  <si>
    <t>con destinazione d'uso:</t>
  </si>
  <si>
    <t>A)</t>
  </si>
  <si>
    <t>Volume residenziale (Vol.):</t>
  </si>
  <si>
    <t>1) per volumetrie residenziali</t>
  </si>
  <si>
    <t>B)</t>
  </si>
  <si>
    <t>Superficie Lorda di Pavimento (SLP):</t>
  </si>
  <si>
    <t>1) per superfici industriali</t>
  </si>
  <si>
    <t>2) per superfici artigianali</t>
  </si>
  <si>
    <t>3) per superfici alberghiere</t>
  </si>
  <si>
    <t>4) per superfici direzionali/commerciali</t>
  </si>
  <si>
    <t>5) per opere di interesse generale</t>
  </si>
  <si>
    <t>C)</t>
  </si>
  <si>
    <t>Monetizzazione standards:</t>
  </si>
  <si>
    <t>In allegato:</t>
  </si>
  <si>
    <t>l</t>
  </si>
  <si>
    <t>calcolo degli oneri di urbanizzazione</t>
  </si>
  <si>
    <t>tabella per la determinazione della classe dell'edificio</t>
  </si>
  <si>
    <t>determinazione del contributo del costo di costruzione.</t>
  </si>
  <si>
    <t>QUADRO ECONOMICO</t>
  </si>
  <si>
    <t>volume</t>
  </si>
  <si>
    <t>imp. unitario</t>
  </si>
  <si>
    <t>totale</t>
  </si>
  <si>
    <t>totale per zona</t>
  </si>
  <si>
    <t>TOTALE</t>
  </si>
  <si>
    <t>zona A</t>
  </si>
  <si>
    <t>totale N.C.</t>
  </si>
  <si>
    <t>Prim.</t>
  </si>
  <si>
    <t>totale Ristr.</t>
  </si>
  <si>
    <t>Second.</t>
  </si>
  <si>
    <t>recup. sott.</t>
  </si>
  <si>
    <t>zona B</t>
  </si>
  <si>
    <t>zona C e E</t>
  </si>
  <si>
    <t>determinazione della presente pratica</t>
  </si>
  <si>
    <t>Primaria</t>
  </si>
  <si>
    <t>Secondaria</t>
  </si>
  <si>
    <t>n. …………………… del ……………………………</t>
  </si>
  <si>
    <t>precedente Permesso di Costruire</t>
  </si>
  <si>
    <t>Smaltimento Rifiuti</t>
  </si>
  <si>
    <t>Costo di Costruzione</t>
  </si>
  <si>
    <t>DIRITTI di SEGRETERIA</t>
  </si>
  <si>
    <t>mc.</t>
  </si>
  <si>
    <t>1)</t>
  </si>
  <si>
    <t>fino a 500 mc.</t>
  </si>
  <si>
    <t>2)</t>
  </si>
  <si>
    <t>per ogni mc. in più</t>
  </si>
  <si>
    <t>3)</t>
  </si>
  <si>
    <t>fino ad un massimo di</t>
  </si>
  <si>
    <t>euro</t>
  </si>
  <si>
    <t>Determinazione degli oneri di urbanizzazione, costo di costruzione, smaltimento rifiuti, ecc.</t>
  </si>
  <si>
    <t>(ai sensi dell'art. 43 della L. Reg. n. 12/2005 e art. 19 del D.P.R. n. 380/2001)</t>
  </si>
  <si>
    <t>lavori di:</t>
  </si>
  <si>
    <t>CONTRIBUTI della COSTRUZIONE</t>
  </si>
  <si>
    <t>RESIDENZIALI</t>
  </si>
  <si>
    <t>INDUSTRIALI e ARTIGIANALI</t>
  </si>
  <si>
    <t>ALBERGHIERI</t>
  </si>
  <si>
    <t>INTERESSE GENERALE</t>
  </si>
  <si>
    <t>TOTALE COMPLESSIVO</t>
  </si>
  <si>
    <t xml:space="preserve">dovrà essere versata alla </t>
  </si>
  <si>
    <t xml:space="preserve">Caravaggio, </t>
  </si>
  <si>
    <t>(ai sensi degli artt. nn. 36-37 del D.P.R. n. 380/2001)</t>
  </si>
  <si>
    <t>COMMERCIALI, DIREZIONALI</t>
  </si>
  <si>
    <t>delibera Giunta Regionale n. 5/53844 del 31/05/1994</t>
  </si>
  <si>
    <t>classi tipologiche:</t>
  </si>
  <si>
    <t>nuove costruzioni</t>
  </si>
  <si>
    <t>edifici residenziali 
di classe:</t>
  </si>
  <si>
    <t>1^-2^-3^</t>
  </si>
  <si>
    <t>4^-5^-6^-7^-8^</t>
  </si>
  <si>
    <t>9^-10^-11^</t>
  </si>
  <si>
    <t>Costo determinato con Computo Metrico Estimativo:</t>
  </si>
  <si>
    <t xml:space="preserve"> x aliquota</t>
  </si>
  <si>
    <t xml:space="preserve"> x aliquota N.C.</t>
  </si>
  <si>
    <t>Tabella per la determinazione del COSTO di COSTRUZIONE</t>
  </si>
  <si>
    <t>(art. 11, D.M. 10 Maggio 1977, n. 801)</t>
  </si>
  <si>
    <t>Tabella 1</t>
  </si>
  <si>
    <t>Incremento per superficie utile abitabile (art. 5)</t>
  </si>
  <si>
    <t>Classi di superficie (mq)</t>
  </si>
  <si>
    <t>Alloggi (n)</t>
  </si>
  <si>
    <t>Superficie utile abitabile (mq)</t>
  </si>
  <si>
    <t>Rapporto rispetto al totale S.U.</t>
  </si>
  <si>
    <t>% incremento            (art. 5)</t>
  </si>
  <si>
    <t>% incremento per classi di superficie</t>
  </si>
  <si>
    <t>(1)</t>
  </si>
  <si>
    <t>(2)</t>
  </si>
  <si>
    <t>(3)</t>
  </si>
  <si>
    <t>(4) = (3) : Su</t>
  </si>
  <si>
    <t>(5)</t>
  </si>
  <si>
    <t>(6) = (4) x (5)</t>
  </si>
  <si>
    <r>
      <t>&lt;</t>
    </r>
    <r>
      <rPr>
        <sz val="9"/>
        <rFont val="Arial"/>
        <family val="2"/>
      </rPr>
      <t xml:space="preserve"> 95</t>
    </r>
  </si>
  <si>
    <r>
      <t xml:space="preserve">&gt; 95  </t>
    </r>
    <r>
      <rPr>
        <u/>
        <sz val="9"/>
        <rFont val="Arial"/>
        <family val="2"/>
      </rPr>
      <t>&lt;</t>
    </r>
    <r>
      <rPr>
        <sz val="9"/>
        <rFont val="Arial"/>
        <family val="2"/>
      </rPr>
      <t xml:space="preserve"> 110</t>
    </r>
  </si>
  <si>
    <r>
      <t xml:space="preserve">&gt; 110  </t>
    </r>
    <r>
      <rPr>
        <u/>
        <sz val="9"/>
        <rFont val="Arial"/>
        <family val="2"/>
      </rPr>
      <t>&lt;</t>
    </r>
    <r>
      <rPr>
        <sz val="9"/>
        <rFont val="Arial"/>
        <family val="2"/>
      </rPr>
      <t xml:space="preserve"> 130</t>
    </r>
  </si>
  <si>
    <r>
      <t xml:space="preserve">&gt; 130  </t>
    </r>
    <r>
      <rPr>
        <u/>
        <sz val="9"/>
        <rFont val="Arial"/>
        <family val="2"/>
      </rPr>
      <t>&lt;</t>
    </r>
    <r>
      <rPr>
        <sz val="9"/>
        <rFont val="Arial"/>
        <family val="2"/>
      </rPr>
      <t xml:space="preserve"> 160</t>
    </r>
  </si>
  <si>
    <t>&gt; 160</t>
  </si>
  <si>
    <t xml:space="preserve">S.U.  </t>
  </si>
  <si>
    <t>i1</t>
  </si>
  <si>
    <t>Tabella 2</t>
  </si>
  <si>
    <t>Superfici per servizi e accessori relativi alla parte residenziale</t>
  </si>
  <si>
    <t>Tabella 3</t>
  </si>
  <si>
    <t>Incremento per servizi ed accessori relativi alla parte residenziale</t>
  </si>
  <si>
    <t>DESTINAZIONI</t>
  </si>
  <si>
    <t>Sup. netta di servizi ed accessori</t>
  </si>
  <si>
    <t>intervallo Snr/Sux100</t>
  </si>
  <si>
    <t>ipotesi che ricorre</t>
  </si>
  <si>
    <t>% incremento</t>
  </si>
  <si>
    <t>(7)</t>
  </si>
  <si>
    <t>(8)</t>
  </si>
  <si>
    <t>(9)</t>
  </si>
  <si>
    <t>(10)</t>
  </si>
  <si>
    <t>(11)</t>
  </si>
  <si>
    <t>a</t>
  </si>
  <si>
    <t>Cantinole, soffitte, locali motore, ascensore, lavatoi comuni, centrali termiche, ed altri locali a stretto servizio delle residenze</t>
  </si>
  <si>
    <r>
      <t>&lt;</t>
    </r>
    <r>
      <rPr>
        <sz val="9"/>
        <rFont val="Arial"/>
        <family val="2"/>
      </rPr>
      <t xml:space="preserve"> 50 </t>
    </r>
  </si>
  <si>
    <r>
      <t xml:space="preserve">&gt; 50  </t>
    </r>
    <r>
      <rPr>
        <u/>
        <sz val="9"/>
        <rFont val="Arial"/>
        <family val="2"/>
      </rPr>
      <t>&lt;</t>
    </r>
    <r>
      <rPr>
        <sz val="9"/>
        <rFont val="Arial"/>
        <family val="2"/>
      </rPr>
      <t xml:space="preserve"> 75</t>
    </r>
  </si>
  <si>
    <t>b</t>
  </si>
  <si>
    <t>Autorimesse</t>
  </si>
  <si>
    <r>
      <t xml:space="preserve">&gt; 75  </t>
    </r>
    <r>
      <rPr>
        <u/>
        <sz val="9"/>
        <rFont val="Arial"/>
        <family val="2"/>
      </rPr>
      <t>&lt;</t>
    </r>
    <r>
      <rPr>
        <sz val="9"/>
        <rFont val="Arial"/>
        <family val="2"/>
      </rPr>
      <t xml:space="preserve"> 100</t>
    </r>
  </si>
  <si>
    <t>c</t>
  </si>
  <si>
    <t>Androni d'ingresso e porticati liberi</t>
  </si>
  <si>
    <t>&gt; 100</t>
  </si>
  <si>
    <t>d</t>
  </si>
  <si>
    <t>Logge e balconi</t>
  </si>
  <si>
    <t>i2</t>
  </si>
  <si>
    <t xml:space="preserve">snr  </t>
  </si>
  <si>
    <t>snr / S.U. x 100 =</t>
  </si>
  <si>
    <t>Tabella 4</t>
  </si>
  <si>
    <t>incremento per particolari caratteristiche</t>
  </si>
  <si>
    <t>numero caratt.</t>
  </si>
  <si>
    <t>(12)</t>
  </si>
  <si>
    <t>(13)</t>
  </si>
  <si>
    <t>(14)</t>
  </si>
  <si>
    <t>i3</t>
  </si>
  <si>
    <t>Classe edificio</t>
  </si>
  <si>
    <t>% maggiorazione</t>
  </si>
  <si>
    <t>TOTALE INCREMENTI</t>
  </si>
  <si>
    <t>(15)</t>
  </si>
  <si>
    <t>(16)</t>
  </si>
  <si>
    <t>I=I1+I2+I3</t>
  </si>
  <si>
    <t>Sigla</t>
  </si>
  <si>
    <t>Denominazione</t>
  </si>
  <si>
    <t>Sup. (mq)</t>
  </si>
  <si>
    <t>(17)</t>
  </si>
  <si>
    <t>(18)</t>
  </si>
  <si>
    <t>(19)</t>
  </si>
  <si>
    <t>(20)</t>
  </si>
  <si>
    <t>(21)</t>
  </si>
  <si>
    <t>(22)</t>
  </si>
  <si>
    <t>1    Su      (art. 3)</t>
  </si>
  <si>
    <t>Superficie abitabile utile</t>
  </si>
  <si>
    <t>1    Sn (art. 9)</t>
  </si>
  <si>
    <t>Superficie netta non residenziale</t>
  </si>
  <si>
    <t>2    Snr    (art. 2)</t>
  </si>
  <si>
    <t>2    Sa (art. 9)</t>
  </si>
  <si>
    <t>Superficie accessori</t>
  </si>
  <si>
    <t>3    60% Snr</t>
  </si>
  <si>
    <t>Superficie ragguagliata</t>
  </si>
  <si>
    <t>3    60% Sa</t>
  </si>
  <si>
    <t>4=1+3  Sc (art. 2)</t>
  </si>
  <si>
    <t>Superficie complessiva</t>
  </si>
  <si>
    <t>4=1+3  St (art. 9)</t>
  </si>
  <si>
    <t>Superficie totale non residenziale</t>
  </si>
  <si>
    <t>A - costo massimo a mq. dell'edilizia</t>
  </si>
  <si>
    <t>€/mq.</t>
  </si>
  <si>
    <t>B - Costo di costruzione maggiorato A x (1+ M/100)</t>
  </si>
  <si>
    <t>C - Costo di costruzione dell'edificio (Sc + St) x B</t>
  </si>
  <si>
    <t>€</t>
  </si>
  <si>
    <r>
      <t>RECUPERO DEI SOTTOTETTI</t>
    </r>
    <r>
      <rPr>
        <sz val="7"/>
        <rFont val="Arial"/>
        <family val="2"/>
      </rPr>
      <t xml:space="preserve">
SUPERFICI RESIDENZIALI E RELATIVI SERVIZI ED ACCESSORI</t>
    </r>
  </si>
  <si>
    <t>Euro/mq.</t>
  </si>
  <si>
    <t>immobile posto in:</t>
  </si>
  <si>
    <t>dal 1 gennaio 2002 - Delibera di Giunta Comunale n. 228 del 27/12/2001</t>
  </si>
  <si>
    <t>dal 1 gennaio 2004 - Delibera di Giunta Comunale n. 149 del 15/12/2003</t>
  </si>
  <si>
    <t>dal 1 gennaio 2005 - Delibera di Giunta Comunale n. 150 del 30/12/2004</t>
  </si>
  <si>
    <t>dal 1 gennaio 2006 - Delibera di Giunta Comunale n. 157 del 29/12/2005</t>
  </si>
  <si>
    <t>dal 1 gennaio 2007 - Delibera di Giunta Comunale n. 2 del 15/01/2007</t>
  </si>
  <si>
    <t>dal 1 gennaio 2008 - Delibera di Giunta Comunale n. 127 del 13/12/2007</t>
  </si>
  <si>
    <t>dal 1 gennaio 2009 - Delibera di Giunta Comunale n. 135 del 19/12/2008</t>
  </si>
  <si>
    <t>Classamento dell'intero edificio</t>
  </si>
  <si>
    <t>dal 1 gennaio 2010 - Delibera di Giunta Comunale n. 130 del 15/12/2009</t>
  </si>
  <si>
    <t>DIREZIONALI / COMMERCIALI</t>
  </si>
  <si>
    <t>n. identif.</t>
  </si>
  <si>
    <t>determinazione S.U.</t>
  </si>
  <si>
    <t>determinazione s.n.r.</t>
  </si>
  <si>
    <t>2^ interrato</t>
  </si>
  <si>
    <t>1^ interrato</t>
  </si>
  <si>
    <t>seminterrato</t>
  </si>
  <si>
    <t>terra</t>
  </si>
  <si>
    <t>piano</t>
  </si>
  <si>
    <t>multipiano</t>
  </si>
  <si>
    <t>rialzato</t>
  </si>
  <si>
    <t>primo</t>
  </si>
  <si>
    <t>secondo</t>
  </si>
  <si>
    <t>terzo</t>
  </si>
  <si>
    <t>sottotetto</t>
  </si>
  <si>
    <t>quarto</t>
  </si>
  <si>
    <t>quinto</t>
  </si>
  <si>
    <t>totale S.U.</t>
  </si>
  <si>
    <t>totale s.n.r.</t>
  </si>
  <si>
    <t>TOTALE S.U. mq.</t>
  </si>
  <si>
    <t>TOTALE s.n.r. mq.</t>
  </si>
  <si>
    <t>dal 1 gennaio 2011 - Delibera di Giunta Comunale n. 118 del 23/12/2010</t>
  </si>
  <si>
    <t>precedente versamento</t>
  </si>
  <si>
    <t>androni d'ingresso e porticati…</t>
  </si>
  <si>
    <t>Cantinole, soffitte, locali motore, ascensori…..</t>
  </si>
  <si>
    <t>autorimesse</t>
  </si>
  <si>
    <t>logge e balconi</t>
  </si>
  <si>
    <t>dal 1 gennaio 2012 - Delibera di Giunta Comunale n. 107 del 29/12/2011</t>
  </si>
  <si>
    <t>dal 1 gennaio 2013 - Delibera di Giunta Comunale n. 111 del 19/12/2012</t>
  </si>
  <si>
    <t>-</t>
  </si>
  <si>
    <t>dal 1 gennaio 2014 - Delibera di Giunta Comunale n. 100 del 31/12/2013</t>
  </si>
  <si>
    <t>area individuata dal P.G.T.:</t>
  </si>
  <si>
    <t>……altro (specificare)….</t>
  </si>
  <si>
    <t>dal 1 gennaio 2015 - Delibera di Giunta Comunale n. 3 del 13/01/2015</t>
  </si>
  <si>
    <t>(50% della S.L.P. commerciale-direzionale)</t>
  </si>
  <si>
    <t>n. ………. del …………………..</t>
  </si>
  <si>
    <t>SI</t>
  </si>
  <si>
    <t>NO</t>
  </si>
  <si>
    <t>precedente S.C.I.A.</t>
  </si>
  <si>
    <t>DIA</t>
  </si>
  <si>
    <t>PC</t>
  </si>
  <si>
    <t>SCIA</t>
  </si>
  <si>
    <t>CEA</t>
  </si>
  <si>
    <t>CILA</t>
  </si>
  <si>
    <t>PCSan</t>
  </si>
  <si>
    <t>trattasi di variante a precedente atto abilitativo, ovvero conguaglio di somme già versate?</t>
  </si>
  <si>
    <t>lavori di</t>
  </si>
  <si>
    <t>presentata da</t>
  </si>
  <si>
    <t>pagamento da effettuarsi entro il:</t>
  </si>
  <si>
    <t>data di notifica dell'avviso:</t>
  </si>
  <si>
    <t>dal 1 gennaio 2016 - Delibera di Giunta Comunale n. 100 del 10/12/2015</t>
  </si>
  <si>
    <t>N.B.: le celle con le cifre scritte in colore rosso sono da modificare manualmente:</t>
  </si>
  <si>
    <t>tipo atto:</t>
  </si>
  <si>
    <t>variante:</t>
  </si>
  <si>
    <t>urbanizz.</t>
  </si>
  <si>
    <t>dal 1 gennaio 2017 - Determinazione n. 947 del 29/12/2016</t>
  </si>
  <si>
    <t>onerosa</t>
  </si>
  <si>
    <t>gratuita</t>
  </si>
  <si>
    <t>oneroso</t>
  </si>
  <si>
    <t>gratuito</t>
  </si>
  <si>
    <t>(riferimento Secondaria)</t>
  </si>
  <si>
    <t>(riferimento Primaria)</t>
  </si>
  <si>
    <t>dal 1 gennaio 2018 - Determinazione n. 925 del 13/12/2017</t>
  </si>
  <si>
    <t>distinta analitica dei vani per classamento edificio residenziale</t>
  </si>
  <si>
    <t>sanatoria</t>
  </si>
  <si>
    <t>sanatoria:</t>
  </si>
  <si>
    <t>per contributo</t>
  </si>
  <si>
    <t>per classamento</t>
  </si>
  <si>
    <t>S.U.</t>
  </si>
  <si>
    <t>s.n.r.</t>
  </si>
  <si>
    <t>TOTALE S.U. e s.n.r.
per contributo</t>
  </si>
  <si>
    <t>dal 1 gennaio 2019 - Determinazione n. 810 del 08/10/2018</t>
  </si>
  <si>
    <t>dal 1 gennaio 2020 - Determinazione n. 892 del 11/12/2019</t>
  </si>
  <si>
    <t>dal 1 gennaio 2021 - Determinazione n. 943 del 18/12/2020</t>
  </si>
  <si>
    <t>determinazione del 
costo di costruzione per interventi di 
RECUPERO DEL SOTTOTETTO</t>
  </si>
  <si>
    <t>determinazione del 
costo di costruzione per interventi di 
RISTRUTTURAZIONE</t>
  </si>
  <si>
    <t>determinazione del 
costo di costruzione per
NUOVE COSTRUZIONI</t>
  </si>
  <si>
    <r>
      <t>RISTRUTTURAZIONE</t>
    </r>
    <r>
      <rPr>
        <sz val="7"/>
        <rFont val="Arial"/>
        <family val="2"/>
      </rPr>
      <t xml:space="preserve">
SUPERFICI RESIDENZIALI E RELATIVI SERVIZI ED ACCESSORI</t>
    </r>
  </si>
  <si>
    <t>b1) RISTRUTTURAZIONE</t>
  </si>
  <si>
    <t>c1) REC. SOTTOTETTI:</t>
  </si>
  <si>
    <t>b) Interventi di RISTRUTTURAZIONE EDILIZIA - art. 48 della L. Reg. n. 12/2005 e s.m.i.</t>
  </si>
  <si>
    <t>C - Costo di costruzione dell'edificio Sc x B</t>
  </si>
  <si>
    <t>c) Interventi di RECUPERO DEI SOTTOTETTI - art. 64 della L. Reg. n. 12/2005 e s.m.i.</t>
  </si>
  <si>
    <r>
      <t>NUOVA COSTRUZIONE</t>
    </r>
    <r>
      <rPr>
        <sz val="7"/>
        <rFont val="Arial"/>
        <family val="2"/>
      </rPr>
      <t xml:space="preserve">
SUPERFICI RESIDENZIALI E RELATIVI SERVIZI ED ACCESSORI</t>
    </r>
  </si>
  <si>
    <t>b) RISTRUTTURAZIONE</t>
  </si>
  <si>
    <t>c) RECUPERO DEL SOTTOTETTO</t>
  </si>
  <si>
    <t>c4) per complessivi (c3+c4)</t>
  </si>
  <si>
    <r>
      <t>c2) non superiore al 50% del contributi delle "Nuove costruzioni"</t>
    </r>
    <r>
      <rPr>
        <sz val="8"/>
        <rFont val="Arial"/>
        <family val="2"/>
      </rPr>
      <t xml:space="preserve"> - art. 64 della L. Reg. n. 12/2005</t>
    </r>
  </si>
  <si>
    <r>
      <t>c3) maggiorazione del 10%</t>
    </r>
    <r>
      <rPr>
        <sz val="8"/>
        <rFont val="Arial"/>
        <family val="2"/>
      </rPr>
      <t xml:space="preserve"> - ai sensi della Delib. Giunta Com. n. 79 del 11/09/2006</t>
    </r>
  </si>
  <si>
    <t>a) NUOVE COSTRUZIONI</t>
  </si>
  <si>
    <t>nuove costruzioni (*)</t>
  </si>
  <si>
    <t>recupero ai fini abitativi del sottotetto (***)</t>
  </si>
  <si>
    <r>
      <t xml:space="preserve">(1)     </t>
    </r>
    <r>
      <rPr>
        <sz val="8"/>
        <color theme="0"/>
        <rFont val="Arial"/>
        <family val="2"/>
      </rPr>
      <t>Interventi di restauro, risanamento conservativo, ristrutturazione ed ampliamento al di fuori dei casi dell'art. 9 della legge 28/01/1977, n. 10</t>
    </r>
  </si>
  <si>
    <t>dal 1 gennaio 2023 - Determinazione n. 1189 del 27/12/2022</t>
  </si>
  <si>
    <t>indicare la Via/Piazza/ecc.</t>
  </si>
  <si>
    <t>residenziale</t>
  </si>
  <si>
    <t>CDU</t>
  </si>
  <si>
    <t>ristrutturazione, 
demolizione con ricostruzione (**)</t>
  </si>
  <si>
    <t>OBLAZIONE e SANZIONI</t>
  </si>
  <si>
    <t>a) Interventi di NUOVA COSTRUZIONE</t>
  </si>
  <si>
    <t>TOTALE OBLAZIONE e SANZIONI</t>
  </si>
  <si>
    <t>Determinazione dell'oblazione e sanzioni</t>
  </si>
  <si>
    <t>totale Sott.</t>
  </si>
  <si>
    <t>Documento di riferimento</t>
  </si>
  <si>
    <t>art. 38</t>
  </si>
  <si>
    <t>Piano delle Regole</t>
  </si>
  <si>
    <t>art. 31</t>
  </si>
  <si>
    <t>art. 32</t>
  </si>
  <si>
    <t>art. 37</t>
  </si>
  <si>
    <t>art. 36</t>
  </si>
  <si>
    <t>art. 38 e art. 39</t>
  </si>
  <si>
    <t>art. 35</t>
  </si>
  <si>
    <t>art. 34</t>
  </si>
  <si>
    <t>art. 28</t>
  </si>
  <si>
    <t>art. 39</t>
  </si>
  <si>
    <t>art. 58</t>
  </si>
  <si>
    <t>art. 61</t>
  </si>
  <si>
    <t>art. 62</t>
  </si>
  <si>
    <t>art. 60</t>
  </si>
  <si>
    <t>art. 56</t>
  </si>
  <si>
    <t>art. 57</t>
  </si>
  <si>
    <t>art. 59</t>
  </si>
  <si>
    <t>art. 44</t>
  </si>
  <si>
    <t>art. 52</t>
  </si>
  <si>
    <t>art. 47</t>
  </si>
  <si>
    <t>art. 47 - art. 49</t>
  </si>
  <si>
    <t>art. 46</t>
  </si>
  <si>
    <t>art. 48</t>
  </si>
  <si>
    <t>art. 45</t>
  </si>
  <si>
    <t>art. 43</t>
  </si>
  <si>
    <t>art. 49</t>
  </si>
  <si>
    <t>art. 42</t>
  </si>
  <si>
    <t>art. 50</t>
  </si>
  <si>
    <t/>
  </si>
  <si>
    <t>art. 86</t>
  </si>
  <si>
    <t>art. 64</t>
  </si>
  <si>
    <t>art. 75</t>
  </si>
  <si>
    <t>art. 63/BIS</t>
  </si>
  <si>
    <t>art. 73</t>
  </si>
  <si>
    <t>art. 79</t>
  </si>
  <si>
    <t>art. 83</t>
  </si>
  <si>
    <t>art. 78</t>
  </si>
  <si>
    <t>art. 80</t>
  </si>
  <si>
    <t>art. 66</t>
  </si>
  <si>
    <t>art. 69</t>
  </si>
  <si>
    <t>art. 70</t>
  </si>
  <si>
    <t>art. 65</t>
  </si>
  <si>
    <t>art. 74</t>
  </si>
  <si>
    <t>art. 76</t>
  </si>
  <si>
    <t>art. 67</t>
  </si>
  <si>
    <t>art. 72</t>
  </si>
  <si>
    <t>art. 77</t>
  </si>
  <si>
    <t>art. 71</t>
  </si>
  <si>
    <t>art. 66, comma 3, punto 1 - vedi art. 69</t>
  </si>
  <si>
    <t>art. 66, comma 3, punto 2</t>
  </si>
  <si>
    <t>art. 66, comma 3, punto 3</t>
  </si>
  <si>
    <t>art. 66, comma 3, punto 4</t>
  </si>
  <si>
    <t>art. 66, comma 3, punto 5</t>
  </si>
  <si>
    <t>art. 66, comma 3, punto 6</t>
  </si>
  <si>
    <t>art. 66, comma 3, punto 7</t>
  </si>
  <si>
    <t>art. 88</t>
  </si>
  <si>
    <t>art. 90</t>
  </si>
  <si>
    <t>art. 87</t>
  </si>
  <si>
    <t>art. 5</t>
  </si>
  <si>
    <t>Documento di Piano</t>
  </si>
  <si>
    <t>art. 7</t>
  </si>
  <si>
    <t>art. 6</t>
  </si>
  <si>
    <t>art. 18</t>
  </si>
  <si>
    <t>Piano dei Servizi</t>
  </si>
  <si>
    <t>art. 95</t>
  </si>
  <si>
    <t>art. 16</t>
  </si>
  <si>
    <t>art. 91</t>
  </si>
  <si>
    <t>art. 13</t>
  </si>
  <si>
    <t>art. 19</t>
  </si>
  <si>
    <t>art. 15</t>
  </si>
  <si>
    <t>art. 17</t>
  </si>
  <si>
    <t>art. 11</t>
  </si>
  <si>
    <t>art. 12</t>
  </si>
  <si>
    <t>art. 3</t>
  </si>
  <si>
    <t>art. 95 bis</t>
  </si>
  <si>
    <t>art. 14</t>
  </si>
  <si>
    <t>art. di riferimento</t>
  </si>
  <si>
    <t>Ambito / Zona del P.G.T.</t>
  </si>
  <si>
    <t>art. 68</t>
  </si>
  <si>
    <t>art. 51</t>
  </si>
  <si>
    <t>art. 63</t>
  </si>
  <si>
    <t>art. 5 comma 10</t>
  </si>
  <si>
    <t>n.</t>
  </si>
  <si>
    <t>art. 1 -2</t>
  </si>
  <si>
    <t>SCIA San</t>
  </si>
  <si>
    <t>CILA San</t>
  </si>
  <si>
    <t>mappale N.C.T.</t>
  </si>
  <si>
    <t>ristrutturazione, demolizione con ricostruzione (**)</t>
  </si>
  <si>
    <t>Comunicazione di Inizio Lavori Asseverata in SANATORIA, presentata in data</t>
  </si>
  <si>
    <t>Cambio Destinazione d'Uso, presentato in data</t>
  </si>
  <si>
    <t>Comunicazione di Eseguita Attività, presentata in data</t>
  </si>
  <si>
    <t>Comunicazione di Inizio Lavori Asseverata, presentata in data</t>
  </si>
  <si>
    <t>Denuncia di Inizio Attività, presentata in data</t>
  </si>
  <si>
    <t>Segnalazione Certificata di Inizio Attività, presentata in data</t>
  </si>
  <si>
    <t>Segnalazione Certificata di Inizio Attività in SANATORIA, presentata in data</t>
  </si>
  <si>
    <t>La quota di oblazione/sanzione pari a</t>
  </si>
  <si>
    <t>rif.to Primaria</t>
  </si>
  <si>
    <t>rif.to Secondaria</t>
  </si>
  <si>
    <t>rif.to Costo Costruzione</t>
  </si>
  <si>
    <t>ai sensi della Delibera di Giunta Comunale n. 5, del 17/01/2023</t>
  </si>
  <si>
    <t>per Comunicazione di Eseguita Attività presentata da:</t>
  </si>
  <si>
    <t>tecnico professionista:</t>
  </si>
  <si>
    <t>il tecnico</t>
  </si>
  <si>
    <t>(firmato digitalmente)</t>
  </si>
  <si>
    <t>2) per recupero sottotetti (***)</t>
  </si>
  <si>
    <t>precedente C.I.L.A.</t>
  </si>
  <si>
    <t>Permesso di Costruire presentato da:</t>
  </si>
  <si>
    <t>Segnalazione Certificata di Inizio Attività presentata da:</t>
  </si>
  <si>
    <t>Permesso di Costruire in SANATORIA presentato da:</t>
  </si>
  <si>
    <t>Comunicazione di Eseguita Attività presentata da:</t>
  </si>
  <si>
    <t>Denuncia di Inizio Attività presentata da:</t>
  </si>
  <si>
    <t>Comunicazione di Inizio Lavori Asseverata presentata da:</t>
  </si>
  <si>
    <t>Comunicazione di Inizio Lavori Asseverata in SANATORIA presentata da:</t>
  </si>
  <si>
    <t>Segnalazione Certificata di Inizio Attività in SANATORIA presentata da:</t>
  </si>
  <si>
    <r>
      <t>b2) pari al 50% del contributo delle "Nuove costruzioni"</t>
    </r>
    <r>
      <rPr>
        <sz val="8"/>
        <rFont val="Arial"/>
        <family val="2"/>
      </rPr>
      <t xml:space="preserve"> - art. 48 della L. Reg. n. 12/2005</t>
    </r>
  </si>
  <si>
    <t>per la "Comunicazione di Cambio Destinazione d'Uso senza opere" non sono dovuti diritti</t>
  </si>
  <si>
    <t>per Comunicazione di Inizio Lavori Asseverata in SANATORIA</t>
  </si>
  <si>
    <t>per Comunicazione di Inizio Lavori Asseverata</t>
  </si>
  <si>
    <t>per Denuncia di Inizio Attività</t>
  </si>
  <si>
    <t xml:space="preserve">per Permesso di Costruire </t>
  </si>
  <si>
    <t>per Permesso di Costruire in SANATORIA</t>
  </si>
  <si>
    <t>per Segnalazione Certificata di Inizio Attività</t>
  </si>
  <si>
    <t>per Segnalazione Certificata di Inizio Attività  in SANATORIA</t>
  </si>
  <si>
    <t>Comunicazione di Cambio Destinazione d'Uso senza opere presentato da:</t>
  </si>
  <si>
    <t>SUPERFICI PER ATTIVITÀ TURISTICHE, COMMERCIALI E DIREZIONALI E RELATIVI ACCESSORI (per superfici non superiori al 25% della S.U. abitabile - art. 9)</t>
  </si>
  <si>
    <t>tabella A - edifici destinati alla residenza</t>
  </si>
  <si>
    <r>
      <t>TOTALE</t>
    </r>
    <r>
      <rPr>
        <b/>
        <sz val="12"/>
        <color rgb="FFFF0000"/>
        <rFont val="Arial"/>
        <family val="2"/>
      </rPr>
      <t/>
    </r>
  </si>
  <si>
    <t>dal 1 gennaio 2024 - Determinazione n. 1110 del 20/12/2023</t>
  </si>
  <si>
    <t>in attuazione della 
Delibera di Giunta Comunale n. 125 del 13/07/2023 e 
Determinazione del Responsabile del Servizio n. 1108 del 17/12/2024</t>
  </si>
  <si>
    <t>anno 2025</t>
  </si>
  <si>
    <t>parti comuni</t>
  </si>
  <si>
    <t>dal 1 gennaio 2025 - Determinazione n. 1108 del 17/12/2024</t>
  </si>
  <si>
    <t>prot. n.</t>
  </si>
  <si>
    <t>inserire nominativo del richiedente</t>
  </si>
  <si>
    <t>inserire titolo, nome e cognome del tecnico</t>
  </si>
  <si>
    <t>Ambiti di trasformazione del documento di piano</t>
  </si>
  <si>
    <t>Ambiti di trasformazione strategica (ATS) - interporto e aree esterne funzionali</t>
  </si>
  <si>
    <t>Ambiti di trasformazione del documento di piano: ATR</t>
  </si>
  <si>
    <t>Aree per servizi, attrezzature e infrastrutture</t>
  </si>
  <si>
    <t>Aree di verde a destinazione sportiva e per attrezzature del tempo libero</t>
  </si>
  <si>
    <t>Aree destinate alla realizzazione delle infrastrutture della mobilità di valenza comunale</t>
  </si>
  <si>
    <t>Tutela idrogeologica del territorio</t>
  </si>
  <si>
    <t>Infrastrutture viabilistiche e fasce di rispetto della viabilità territoriale</t>
  </si>
  <si>
    <t>Strada</t>
  </si>
  <si>
    <t>Manufatti per il funzionamento dei servizi di interesse generale</t>
  </si>
  <si>
    <t>Distributori di carburante e servizi accessori</t>
  </si>
  <si>
    <t>Localizzazione dei centri di telefonia fissa</t>
  </si>
  <si>
    <t>Varchi funzionali ai corridoi ecologici interni al tessuto edificato</t>
  </si>
  <si>
    <t>Fasce ecologiche di immediato rapporto con la struttura idrica principale</t>
  </si>
  <si>
    <t>Sistema della rete e dei corridoi ecologici e direttrici di permeabilità</t>
  </si>
  <si>
    <t>Rete ecologica comunale</t>
  </si>
  <si>
    <t>Compensazione ambientale</t>
  </si>
  <si>
    <t>Sistemi dei verdi e delle attrezz.urbane con possibilità di interventi insediativi compensativi....</t>
  </si>
  <si>
    <t>Edifici a nord della via Valle e della via Fontanili lungo il sedime ferroviario</t>
  </si>
  <si>
    <t>Parchi pubblici e aree di verde pubblico</t>
  </si>
  <si>
    <t>Standard urbanistici</t>
  </si>
  <si>
    <t>Insediamenti di antica formazione</t>
  </si>
  <si>
    <t>Ambiti di consolidamento allo stato di fatto</t>
  </si>
  <si>
    <t>Ambiti di consolidamento allo stato di fatto con impianto urbanistico confermato</t>
  </si>
  <si>
    <t>Aree interstiziali e di frangia: lotti liberi edificabili</t>
  </si>
  <si>
    <t>Aree interstiziali e di frangia o di Ambiti con impianto urbanistico confermato</t>
  </si>
  <si>
    <t>Ambiti residenziali oggetto di pianificazione attuativa in fase di attuazione</t>
  </si>
  <si>
    <t>Ambiti edificabili interni al “continuum urbanizzato” soggetti a pianificazione attuativa</t>
  </si>
  <si>
    <t>Ambiti a volumetria definita</t>
  </si>
  <si>
    <t>Aree di verde privato con possibilità di intervento a volumetria definita</t>
  </si>
  <si>
    <t>Aree di verde privato – Ambiti residenziali di verde privato a volumetria definita</t>
  </si>
  <si>
    <t>Norme speciali per l’edilizia nelle vicinanze della chiesa di Santa Liberata</t>
  </si>
  <si>
    <t>Attività prevalentemente terziario-commerciali confermate</t>
  </si>
  <si>
    <t>Condizioni di compatibilità urbanistica, viabilistica, ambient. degli insediamenti commerciali</t>
  </si>
  <si>
    <t>Ambiti per insediamenti terz./comm. consolidati soggetti a disciplina speciale</t>
  </si>
  <si>
    <t>Perimetro lotto funzionale nr. 1 - LF1</t>
  </si>
  <si>
    <t>Perimetro lotto funzionale nr. 2 - LF2</t>
  </si>
  <si>
    <t>Zone commerciali soggette a piano attuativo</t>
  </si>
  <si>
    <t>Aree per attrezzature alberghiere in corso di realizzazione soggette a piano attuativo</t>
  </si>
  <si>
    <t>Ambiti per insediamenti terziari in fase di attuazione</t>
  </si>
  <si>
    <t>Ambiti terziario commerciali confermati</t>
  </si>
  <si>
    <t>Ambito di riqualificazione urbanistico edilizia con presenza di mix funzionale</t>
  </si>
  <si>
    <t>Valutazione di compatibilità urbanistica per gli insediamenti produttivi</t>
  </si>
  <si>
    <t>Complessi produttivi già esistenti e confermati</t>
  </si>
  <si>
    <t>Complessi produttivi esistenti non confermati temporaneamente compatibili</t>
  </si>
  <si>
    <t>Ambiti per insediamenti produttivi di completamento</t>
  </si>
  <si>
    <t>Ambiti di ristrutturazione urbanistica con pianificazione in corso</t>
  </si>
  <si>
    <t>Ambiti per insed. produttivi in corso di attuazione - Ambiti con pianificazione attuativa approv</t>
  </si>
  <si>
    <t>Ambiti produttivi di particolare rilevanza ai fini della compatibilità urbanistica</t>
  </si>
  <si>
    <t>Interventi nell’Ambito della via Panizzardo già soggetto a PPCA</t>
  </si>
  <si>
    <t>Zone a destinazione prod. agroindustr. o per insediamenti di artigianato al servizio att.</t>
  </si>
  <si>
    <t>Complessi prod. soggetti ad interventi di ristr. edilizia e/o urbanistica con possibilita di rid</t>
  </si>
  <si>
    <t>Ambiti con presenza di aziende a Rischio di Incidente Rilevante e aree soggette a bonifica</t>
  </si>
  <si>
    <t>Zone a destinazione agricola e insediamenti esistenti connessi con l'attività agricola</t>
  </si>
  <si>
    <t>63bis disciplina per gli insediamenti suinicoli intensivi esistenti</t>
  </si>
  <si>
    <t>Disciplina per gli insediamenti suinicoli intensivi esistenti</t>
  </si>
  <si>
    <t>Aree per attività florovivaistiche</t>
  </si>
  <si>
    <t>Principi di carattere generale</t>
  </si>
  <si>
    <t>Interventi di salvaguardia e valorizzazione del verde agricolo e delle valenze paesist-ambient</t>
  </si>
  <si>
    <t>Parco agricolo del cimitero</t>
  </si>
  <si>
    <t>Verde di contenimento dell'edificato</t>
  </si>
  <si>
    <t>Verde di distacco a protezione degli insediamenti</t>
  </si>
  <si>
    <t>Percorsi di interesse ambientale e paesistico</t>
  </si>
  <si>
    <t>Ambiti di percezione paesistica del contesto del Santuario</t>
  </si>
  <si>
    <t>6 - Inserimento paesistico e misure di comptibilità ambientale delle infrastrutture di mobilità</t>
  </si>
  <si>
    <t xml:space="preserve"> Ambiti di valorizzazione, riqualificazione e progettazione paesistica</t>
  </si>
  <si>
    <t xml:space="preserve"> Tutela dei percorsi panoramici</t>
  </si>
  <si>
    <t xml:space="preserve"> Ambiti che conservano significativi caratteri dell'ambiente agrario di pianura: aree a parco agr</t>
  </si>
  <si>
    <t xml:space="preserve"> Ambiti di salvaguardia paesistico-ambientale</t>
  </si>
  <si>
    <t xml:space="preserve"> Parco agricolo del cimitero</t>
  </si>
  <si>
    <t xml:space="preserve"> Verde di contenimento dell’edificato</t>
  </si>
  <si>
    <t xml:space="preserve"> Verde di distacco a protezione degli insediamenti</t>
  </si>
  <si>
    <t xml:space="preserve"> perimetro e zona di risp. e di salvaguardia del complesso monumentale del santuario e del viale</t>
  </si>
  <si>
    <t xml:space="preserve"> Zone edificate lungo il viale del santuario</t>
  </si>
  <si>
    <t xml:space="preserve"> Zone di rispetto - linee di visuale</t>
  </si>
  <si>
    <t xml:space="preserve"> Fasce di protezione e continuità fruitiva</t>
  </si>
  <si>
    <t xml:space="preserve"> Sistema lineare fruitivo: fasce di riqualificazione paesistica delle rogge</t>
  </si>
  <si>
    <t xml:space="preserve"> Aree verdi private di valenza paesistica ambientale e verdi di arredo</t>
  </si>
  <si>
    <t xml:space="preserve"> Tutela dei corpi idrici e dei corsi d’acqua minori</t>
  </si>
  <si>
    <t xml:space="preserve"> Zone di valore naturalistico – ZSC "fontanile Brancaleone"</t>
  </si>
  <si>
    <t xml:space="preserve"> Insediamenti esistenti in zona agricola e di tutela e rispetto ambientale: interventi</t>
  </si>
  <si>
    <t xml:space="preserve"> Immobili esistenti con possibilità di intervento previo permesso di costruire</t>
  </si>
  <si>
    <t xml:space="preserve"> Insediamenti rurali di antica formazione soggetti a normativa di recupero</t>
  </si>
  <si>
    <t xml:space="preserve"> Immobili isolati con destinazione non agricola</t>
  </si>
  <si>
    <t xml:space="preserve"> Ambiti soggetti ad attività estrattiva</t>
  </si>
  <si>
    <t xml:space="preserve"> Ambiti che conservano significativi caratt. pedomorfologici dell'ambiente agrario di pianura</t>
  </si>
  <si>
    <t xml:space="preserve"> Ambiti verdi di completamento della rete ecologica</t>
  </si>
  <si>
    <t xml:space="preserve"> Realizzazione di strutture temporanee</t>
  </si>
  <si>
    <t xml:space="preserve"> Chioschi, edicole, imp. per la distribuzione di carburanti e attrezz al servizio della mobilità</t>
  </si>
  <si>
    <t xml:space="preserve"> Impianti di distribuzione dei carburanti</t>
  </si>
  <si>
    <t xml:space="preserve"> Ambiti dei fontanili</t>
  </si>
  <si>
    <t>ai sensi dell'art. 36bis - conformità "asimmetrica" +20%</t>
  </si>
  <si>
    <t>ai sensi dell'art. 36 - "doppia conformità"</t>
  </si>
  <si>
    <t xml:space="preserve">trattasi di sanatoria: </t>
  </si>
  <si>
    <t>36bis</t>
  </si>
  <si>
    <r>
      <rPr>
        <b/>
        <sz val="12"/>
        <rFont val="Arial"/>
        <family val="2"/>
      </rPr>
      <t>OBLAZIONE ai sensi dell'art. 36 del D.P.R. n. 380/2001</t>
    </r>
    <r>
      <rPr>
        <sz val="12"/>
        <rFont val="Arial"/>
        <family val="2"/>
      </rPr>
      <t xml:space="preserve">
</t>
    </r>
    <r>
      <rPr>
        <sz val="9"/>
        <rFont val="Arial"/>
        <family val="2"/>
      </rPr>
      <t>"… il permesso in sanatoria è subordinato al pagamento, a titolo di oblazione, del contributo di costruzione in misura doppia, ovvero, in caso di gratuità a norma di legge, in misura pari a quella prevista dall'art. 16."</t>
    </r>
  </si>
  <si>
    <r>
      <rPr>
        <b/>
        <sz val="12"/>
        <rFont val="Arial"/>
        <family val="2"/>
      </rPr>
      <t xml:space="preserve">OBLAZIONE ai sensi dell'art. 36bis del D.P.R. n. 380/2001 (+20%)
</t>
    </r>
    <r>
      <rPr>
        <sz val="9"/>
        <rFont val="Arial"/>
        <family val="2"/>
      </rPr>
      <t>"… il rilascio del permesso e la SCIA in sanatoria sono subordinati al pagamento, a titolo di oblazione, di un importo:
a) pari al doppio del contributo di costruzione ovvero, in caso di gratuità a norma di legge, determinato in misura pari a quella prevista dall'articolo 16, incrementato del 20 per cento in caso di interventi realizzati in parziale difformità dal permesso di costruire, nelle ipotesi di cui all'articolo 34, e in caso di variazioni essenziali ai sensi dell'articolo 32. ..."</t>
    </r>
  </si>
  <si>
    <t>ANNO 2025</t>
  </si>
  <si>
    <t xml:space="preserve">OBLAZIONE ai sensi dell'art. 36 del D.P.R. n. 380/2001
</t>
  </si>
  <si>
    <t xml:space="preserve">OBLAZIONE ai sensi dell'art. 36bis del D.P.R. n. 380/2001 (+20%)
</t>
  </si>
  <si>
    <t>"Il rilascio del permesso in sanatoria è subordinato al pagamento, a titolo di oblazione, del contributo di costruzione in misura doppia, ovvero, in caso di gratuità a norma di legge, in misura pari a quella prevista dall'articolo 16."</t>
  </si>
  <si>
    <t>"… il rilascio del permesso e la SCIA in sanatoria sono subordinati al pagamento, a titolo di oblazione, di un importo:
a) pari al doppio del contributo di costruzione ovvero, in caso di gratuità a norma di legge, determinato in misura pari a quella prevista dall'articolo 16, incrementato del 20 per cento in caso di interventi realizzati in parziale difformità dal permesso di costruire, nelle ipotesi di cui all'articolo 34, e in caso di variazioni essenziali ai sensi dell'articolo 32. ..."</t>
  </si>
  <si>
    <t>da individuare sul Piano delle Regole 
(copia/incolla da foglio "Ambiti PGT")</t>
  </si>
  <si>
    <t>(*) Delibera di Giunta Comunale n. 232 del 10 aprile 1997 e n. 258 del 17 aprile 1997
(**) oneri di urbanizzazione pari a Nuova costruzione -60% - art. 44  L.Reg. n. 18/2019
(***) Delibera di Giunta Comunale n. 79 del 11 settembre 2006 - oneri aumentati del 10%</t>
  </si>
  <si>
    <t>Tesoreria Comunale a mezzo PagoPA entro 30 giorni dalla presentazione del C.D.U.; decorso tale termine verranno applicate le sanzioni previste dall'art. 42 del D.P.R. n. 380/2001.</t>
  </si>
  <si>
    <t>Tesoreria Comunale a mezzo PagoPA entro 30 giorni dalla presentazione della C.E.A.; decorso tale termine verranno applicate le sanzioni previste dall'art. 42 del D.P.R. n. 380/2001.</t>
  </si>
  <si>
    <t>Tesoreria Comunale a mezzo PagoPA entro 30 giorni dalla presentazione della C.I.L.A.; decorso tale termine verranno applicate le sanzioni previste dall'art. 42 del D.P.R. n. 380/2001.</t>
  </si>
  <si>
    <t>Tesoreria Comunale a mezzo PagoPA entro 30 giorni dalla presentazione della D.I.A.; decorso tale termine verranno applicate le sanzioni previste dall'art. 42 del D.P.R. n. 380/2001.</t>
  </si>
  <si>
    <t>Tesoreria Comunale a mezzo PagoPA entro 30 giorni dalla notifica (mezzo PEC) dell'Avviso di Permesso di Costruire; decorso tale termine verranno applicate le sanzioni previste dall'art. 42 del D.P.R. n. 380/2001.</t>
  </si>
  <si>
    <t>Tesoreria Comunale a mezzo PagoPA entro 30 giorni dalla notifica (mezzo PEC) dell'Avviso di Permesso di Costruire in Sanatoria; decorso tale termine verranno applicate le sanzioni previste dall'art. 42 del D.P.R. n. 380/2001. 
In ogni caso il pagamento dovrà essere effettuato entro il termine di 60 giorni dalla presentazione del P.C. in Sanatoria; in difetto verrà emessa una "Ordinanza di ripristino dello stato dei luoghi".</t>
  </si>
  <si>
    <t>Tesoreria Comunale a mezzo PagoPA entro 30 giorni dalla presentazione della S.C.I.A.; decorso tale termine verranno applicate le sanzioni previste dall'art. 42 del D.P.R. n. 380/2001.</t>
  </si>
  <si>
    <t>Avviso del Permesso di Costruire, notificato in data</t>
  </si>
  <si>
    <t>Avviso del Permesso di Costruire in SANATORIA, notificato in data</t>
  </si>
  <si>
    <r>
      <rPr>
        <sz val="11"/>
        <color rgb="FFFF0000"/>
        <rFont val="Arial"/>
        <family val="2"/>
      </rPr>
      <t>******NORMATIVA MODIFICATA******</t>
    </r>
    <r>
      <rPr>
        <sz val="11"/>
        <rFont val="Arial"/>
        <family val="2"/>
      </rPr>
      <t xml:space="preserve">
ai sensi dell'art. 36 del D.P.R. n. 380/2001, "… il permesso in sanatoria è subordinato al pagamento, a titolo di oblazione, del contributo di costruzione in misura doppia, ovvero, in caso di gratuità a norma di legge, in misura pari a quella prevista dall'art. 16.":</t>
    </r>
  </si>
  <si>
    <t>Sanzione art. 6bis co. 5 del DPR. n. 380/2001 - per opere assimilabili alle opere interne (€. 1.000/unità immobiliare).</t>
  </si>
  <si>
    <t>Sanzione art. 37 co. 1 del DPR. n. 380/2001 - per opere di modifica delle facciate</t>
  </si>
  <si>
    <t>Sanzione art. 37 co. 1 del DPR. n. 380/2001 - il triplo dell'aumento del valore venale dell'immobile conseguente alla realizzazione degli interventi stessi</t>
  </si>
  <si>
    <t>altre Sanzioni (specificare articolo di legge)</t>
  </si>
  <si>
    <t>inserire la tipologia delle opere (Sanatoria per…....... in difformità parziale/totale/ecc. da…...... ovvero in assenza di titolo abilitativo ….... 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</si>
</sst>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d/m/yyyy"/>
    <numFmt numFmtId="165" formatCode="&quot;mc&quot;\ #,##0.00"/>
    <numFmt numFmtId="166" formatCode="&quot;mq&quot;\ #,##0.00"/>
    <numFmt numFmtId="167" formatCode="&quot;L.&quot;\ #,##0"/>
    <numFmt numFmtId="168" formatCode="&quot;€/mc&quot;\ #,##0.00"/>
    <numFmt numFmtId="169" formatCode="&quot;€&quot;\ #,##0.00"/>
    <numFmt numFmtId="170" formatCode="d\ mmmm\ yyyy"/>
    <numFmt numFmtId="171" formatCode="dd/mm/yy"/>
    <numFmt numFmtId="172" formatCode="0\ \^"/>
    <numFmt numFmtId="173" formatCode="#,##0_ ;\-#,##0\ "/>
  </numFmts>
  <fonts count="78" x14ac:knownFonts="1">
    <font>
      <sz val="12"/>
      <name val="Arial"/>
    </font>
    <font>
      <sz val="12"/>
      <name val="Arial"/>
      <family val="2"/>
    </font>
    <font>
      <sz val="12"/>
      <name val="Arial"/>
      <family val="2"/>
    </font>
    <font>
      <b/>
      <sz val="12"/>
      <name val="Arial"/>
      <family val="2"/>
    </font>
    <font>
      <sz val="11"/>
      <name val="Arial"/>
      <family val="2"/>
    </font>
    <font>
      <i/>
      <sz val="10"/>
      <name val="Arial"/>
      <family val="2"/>
    </font>
    <font>
      <sz val="12"/>
      <color indexed="8"/>
      <name val="Arial"/>
      <family val="2"/>
    </font>
    <font>
      <sz val="10"/>
      <name val="Arial"/>
      <family val="2"/>
    </font>
    <font>
      <i/>
      <sz val="12"/>
      <name val="Arial"/>
      <family val="2"/>
    </font>
    <font>
      <sz val="10"/>
      <color indexed="10"/>
      <name val="Arial"/>
      <family val="2"/>
    </font>
    <font>
      <sz val="12"/>
      <color indexed="10"/>
      <name val="Arial"/>
      <family val="2"/>
    </font>
    <font>
      <sz val="8"/>
      <name val="Wingdings"/>
      <charset val="2"/>
    </font>
    <font>
      <sz val="12"/>
      <color indexed="81"/>
      <name val="Arial"/>
      <family val="2"/>
    </font>
    <font>
      <i/>
      <sz val="12"/>
      <color indexed="81"/>
      <name val="Arial"/>
      <family val="2"/>
    </font>
    <font>
      <b/>
      <i/>
      <sz val="12"/>
      <name val="Arial"/>
      <family val="2"/>
    </font>
    <font>
      <sz val="14"/>
      <name val="Arial"/>
      <family val="2"/>
    </font>
    <font>
      <b/>
      <sz val="14"/>
      <name val="Arial"/>
      <family val="2"/>
    </font>
    <font>
      <sz val="8"/>
      <name val="Arial"/>
      <family val="2"/>
    </font>
    <font>
      <sz val="9"/>
      <name val="Arial"/>
      <family val="2"/>
    </font>
    <font>
      <b/>
      <sz val="12"/>
      <color indexed="81"/>
      <name val="Arial"/>
      <family val="2"/>
    </font>
    <font>
      <b/>
      <sz val="16"/>
      <name val="Arial"/>
      <family val="2"/>
    </font>
    <font>
      <i/>
      <sz val="11"/>
      <name val="Arial"/>
      <family val="2"/>
    </font>
    <font>
      <sz val="1"/>
      <color indexed="9"/>
      <name val="Arial"/>
      <family val="2"/>
    </font>
    <font>
      <i/>
      <sz val="9"/>
      <name val="Arial"/>
      <family val="2"/>
    </font>
    <font>
      <sz val="8"/>
      <color indexed="9"/>
      <name val="Arial"/>
      <family val="2"/>
    </font>
    <font>
      <b/>
      <sz val="18"/>
      <name val="Arial"/>
      <family val="2"/>
    </font>
    <font>
      <sz val="6"/>
      <name val="Arial"/>
      <family val="2"/>
    </font>
    <font>
      <b/>
      <sz val="12"/>
      <color indexed="10"/>
      <name val="Arial"/>
      <family val="2"/>
    </font>
    <font>
      <sz val="11"/>
      <color indexed="10"/>
      <name val="Arial"/>
      <family val="2"/>
    </font>
    <font>
      <b/>
      <i/>
      <sz val="14"/>
      <name val="Arial"/>
      <family val="2"/>
    </font>
    <font>
      <sz val="6"/>
      <name val="Arial"/>
      <family val="2"/>
    </font>
    <font>
      <b/>
      <sz val="7"/>
      <name val="Arial"/>
      <family val="2"/>
    </font>
    <font>
      <b/>
      <sz val="8"/>
      <name val="Arial"/>
      <family val="2"/>
    </font>
    <font>
      <b/>
      <u/>
      <sz val="7"/>
      <name val="Arial"/>
      <family val="2"/>
    </font>
    <font>
      <u/>
      <sz val="9"/>
      <name val="Arial"/>
      <family val="2"/>
    </font>
    <font>
      <sz val="9"/>
      <color indexed="10"/>
      <name val="Arial"/>
      <family val="2"/>
    </font>
    <font>
      <b/>
      <sz val="6"/>
      <name val="Arial"/>
      <family val="2"/>
    </font>
    <font>
      <sz val="6"/>
      <color indexed="10"/>
      <name val="Arial"/>
      <family val="2"/>
    </font>
    <font>
      <sz val="12"/>
      <name val="Wingdings"/>
      <charset val="2"/>
    </font>
    <font>
      <b/>
      <sz val="10"/>
      <color indexed="10"/>
      <name val="Arial"/>
      <family val="2"/>
    </font>
    <font>
      <sz val="7"/>
      <name val="Arial"/>
      <family val="2"/>
    </font>
    <font>
      <b/>
      <sz val="10"/>
      <name val="Arial"/>
      <family val="2"/>
    </font>
    <font>
      <sz val="12"/>
      <name val="Arial"/>
      <family val="2"/>
    </font>
    <font>
      <sz val="12"/>
      <color indexed="9"/>
      <name val="Arial"/>
      <family val="2"/>
    </font>
    <font>
      <sz val="9"/>
      <color indexed="81"/>
      <name val="Arial"/>
      <family val="2"/>
    </font>
    <font>
      <b/>
      <sz val="9"/>
      <color indexed="81"/>
      <name val="Arial"/>
      <family val="2"/>
    </font>
    <font>
      <sz val="1"/>
      <name val="Arial"/>
      <family val="2"/>
    </font>
    <font>
      <sz val="12"/>
      <color indexed="11"/>
      <name val="Arial"/>
      <family val="2"/>
    </font>
    <font>
      <sz val="14"/>
      <color indexed="9"/>
      <name val="Arial"/>
      <family val="2"/>
    </font>
    <font>
      <sz val="10"/>
      <color indexed="9"/>
      <name val="Arial"/>
      <family val="2"/>
    </font>
    <font>
      <sz val="12"/>
      <color indexed="10"/>
      <name val="Arial"/>
      <family val="2"/>
    </font>
    <font>
      <sz val="10"/>
      <color indexed="55"/>
      <name val="Arial"/>
      <family val="2"/>
    </font>
    <font>
      <sz val="12"/>
      <color indexed="10"/>
      <name val="Arial"/>
      <family val="2"/>
    </font>
    <font>
      <sz val="12"/>
      <name val="Arial"/>
      <family val="2"/>
    </font>
    <font>
      <sz val="10"/>
      <color rgb="FF0000FF"/>
      <name val="Arial"/>
      <family val="2"/>
    </font>
    <font>
      <sz val="9"/>
      <color rgb="FFFF0000"/>
      <name val="Arial"/>
      <family val="2"/>
    </font>
    <font>
      <sz val="10"/>
      <color rgb="FFFF0000"/>
      <name val="Arial"/>
      <family val="2"/>
    </font>
    <font>
      <sz val="12"/>
      <color rgb="FFFF0000"/>
      <name val="Arial"/>
      <family val="2"/>
    </font>
    <font>
      <b/>
      <sz val="12"/>
      <color rgb="FFFF0000"/>
      <name val="Arial"/>
      <family val="2"/>
    </font>
    <font>
      <b/>
      <sz val="11"/>
      <name val="Arial"/>
      <family val="2"/>
    </font>
    <font>
      <b/>
      <sz val="12"/>
      <color rgb="FF0000FF"/>
      <name val="Arial"/>
      <family val="2"/>
    </font>
    <font>
      <b/>
      <sz val="12"/>
      <color rgb="FF009900"/>
      <name val="Arial"/>
      <family val="2"/>
    </font>
    <font>
      <sz val="10"/>
      <color theme="0" tint="-4.9989318521683403E-2"/>
      <name val="Arial"/>
      <family val="2"/>
    </font>
    <font>
      <sz val="10"/>
      <color rgb="FF969696"/>
      <name val="Arial"/>
      <family val="2"/>
    </font>
    <font>
      <sz val="11"/>
      <color theme="0"/>
      <name val="Arial"/>
      <family val="2"/>
    </font>
    <font>
      <sz val="12"/>
      <color theme="0"/>
      <name val="Arial"/>
      <family val="2"/>
    </font>
    <font>
      <sz val="10"/>
      <color theme="0"/>
      <name val="Arial"/>
      <family val="2"/>
    </font>
    <font>
      <sz val="8"/>
      <color theme="0"/>
      <name val="Arial"/>
      <family val="2"/>
    </font>
    <font>
      <sz val="11"/>
      <name val="Calibri"/>
      <family val="2"/>
    </font>
    <font>
      <b/>
      <sz val="11"/>
      <name val="Calibri"/>
      <family val="2"/>
    </font>
    <font>
      <sz val="11.5"/>
      <name val="Arial"/>
      <family val="2"/>
    </font>
    <font>
      <b/>
      <sz val="12"/>
      <color rgb="FFFFFF00"/>
      <name val="Arial"/>
      <family val="2"/>
    </font>
    <font>
      <i/>
      <sz val="7"/>
      <name val="Arial"/>
      <family val="2"/>
    </font>
    <font>
      <sz val="26"/>
      <color rgb="FFFF0000"/>
      <name val="Arial"/>
      <family val="2"/>
    </font>
    <font>
      <sz val="14"/>
      <color rgb="FF000000"/>
      <name val="Calibri"/>
      <family val="2"/>
    </font>
    <font>
      <sz val="12"/>
      <color rgb="FFFFFF00"/>
      <name val="Arial"/>
      <family val="2"/>
    </font>
    <font>
      <sz val="11"/>
      <color rgb="FFFF0000"/>
      <name val="Arial"/>
      <family val="2"/>
    </font>
    <font>
      <sz val="12"/>
      <color indexed="81"/>
      <name val="Tahoma"/>
      <family val="2"/>
    </font>
  </fonts>
  <fills count="1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rgb="FF009900"/>
        <bgColor indexed="64"/>
      </patternFill>
    </fill>
    <fill>
      <patternFill patternType="solid">
        <fgColor rgb="FF0000FF"/>
        <bgColor indexed="64"/>
      </patternFill>
    </fill>
    <fill>
      <patternFill patternType="solid">
        <fgColor rgb="FFFF33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s>
  <borders count="102">
    <border>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22"/>
      </left>
      <right/>
      <top/>
      <bottom style="thin">
        <color indexed="22"/>
      </bottom>
      <diagonal/>
    </border>
    <border>
      <left/>
      <right/>
      <top/>
      <bottom style="thin">
        <color indexed="22"/>
      </bottom>
      <diagonal/>
    </border>
    <border>
      <left/>
      <right style="medium">
        <color indexed="64"/>
      </right>
      <top/>
      <bottom style="thin">
        <color indexed="22"/>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22"/>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10"/>
      </bottom>
      <diagonal/>
    </border>
    <border>
      <left style="thin">
        <color indexed="64"/>
      </left>
      <right/>
      <top/>
      <bottom style="double">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22"/>
      </left>
      <right/>
      <top style="thin">
        <color indexed="22"/>
      </top>
      <bottom/>
      <diagonal/>
    </border>
    <border>
      <left/>
      <right/>
      <top style="thin">
        <color indexed="22"/>
      </top>
      <bottom/>
      <diagonal/>
    </border>
    <border>
      <left/>
      <right style="medium">
        <color indexed="64"/>
      </right>
      <top style="thin">
        <color indexed="22"/>
      </top>
      <bottom/>
      <diagonal/>
    </border>
    <border>
      <left style="thin">
        <color indexed="64"/>
      </left>
      <right style="medium">
        <color indexed="64"/>
      </right>
      <top/>
      <bottom/>
      <diagonal/>
    </border>
    <border>
      <left/>
      <right style="medium">
        <color indexed="64"/>
      </right>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64"/>
      </bottom>
      <diagonal/>
    </border>
    <border>
      <left/>
      <right style="thin">
        <color indexed="22"/>
      </right>
      <top style="thin">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8" fillId="0" borderId="0"/>
  </cellStyleXfs>
  <cellXfs count="859">
    <xf numFmtId="0" fontId="0" fillId="0" borderId="0" xfId="0"/>
    <xf numFmtId="0" fontId="2" fillId="0" borderId="0" xfId="0" applyFont="1" applyAlignment="1" applyProtection="1">
      <alignment vertical="top"/>
      <protection hidden="1"/>
    </xf>
    <xf numFmtId="0" fontId="2" fillId="0" borderId="0" xfId="0" applyFont="1" applyAlignment="1" applyProtection="1">
      <alignment vertical="center"/>
      <protection hidden="1"/>
    </xf>
    <xf numFmtId="0" fontId="3" fillId="0" borderId="0" xfId="0" applyFont="1" applyAlignment="1" applyProtection="1">
      <alignment horizontal="right" vertical="top"/>
      <protection hidden="1"/>
    </xf>
    <xf numFmtId="0" fontId="8" fillId="0" borderId="0" xfId="0" applyFont="1" applyAlignment="1" applyProtection="1">
      <alignment vertical="center"/>
      <protection hidden="1"/>
    </xf>
    <xf numFmtId="0" fontId="7" fillId="0" borderId="0" xfId="0" applyFont="1" applyAlignment="1" applyProtection="1">
      <alignment vertical="center"/>
      <protection hidden="1"/>
    </xf>
    <xf numFmtId="0" fontId="7" fillId="2" borderId="0" xfId="0" applyFont="1" applyFill="1" applyAlignment="1" applyProtection="1">
      <alignment vertical="center"/>
      <protection hidden="1"/>
    </xf>
    <xf numFmtId="4" fontId="2" fillId="0" borderId="0" xfId="0" applyNumberFormat="1" applyFont="1" applyAlignment="1" applyProtection="1">
      <alignment horizontal="right" vertical="center"/>
      <protection hidden="1"/>
    </xf>
    <xf numFmtId="4" fontId="2" fillId="0" borderId="0" xfId="0" applyNumberFormat="1" applyFont="1" applyAlignment="1" applyProtection="1">
      <alignment vertical="center"/>
      <protection hidden="1"/>
    </xf>
    <xf numFmtId="0" fontId="7" fillId="3" borderId="0" xfId="0" applyFont="1" applyFill="1" applyAlignment="1" applyProtection="1">
      <alignment vertical="center"/>
      <protection hidden="1"/>
    </xf>
    <xf numFmtId="0" fontId="7" fillId="4" borderId="0" xfId="0" applyFont="1" applyFill="1" applyAlignment="1" applyProtection="1">
      <alignment vertical="center"/>
      <protection hidden="1"/>
    </xf>
    <xf numFmtId="0" fontId="7" fillId="5" borderId="0" xfId="0" applyFont="1" applyFill="1" applyAlignment="1" applyProtection="1">
      <alignment vertical="center"/>
      <protection hidden="1"/>
    </xf>
    <xf numFmtId="0" fontId="7" fillId="6" borderId="0" xfId="0" applyFont="1" applyFill="1" applyAlignment="1" applyProtection="1">
      <alignment vertical="center"/>
      <protection hidden="1"/>
    </xf>
    <xf numFmtId="0" fontId="2" fillId="0" borderId="0" xfId="0" applyFont="1" applyAlignment="1" applyProtection="1">
      <alignment horizontal="right" vertical="center"/>
      <protection hidden="1"/>
    </xf>
    <xf numFmtId="0" fontId="0" fillId="0" borderId="0" xfId="0" applyAlignment="1" applyProtection="1">
      <alignment vertical="center"/>
      <protection hidden="1"/>
    </xf>
    <xf numFmtId="0" fontId="11"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3" xfId="0" applyFont="1" applyBorder="1" applyAlignment="1" applyProtection="1">
      <alignment horizontal="center" vertical="center" wrapText="1"/>
      <protection hidden="1"/>
    </xf>
    <xf numFmtId="167" fontId="2" fillId="0" borderId="4" xfId="0" applyNumberFormat="1" applyFont="1" applyBorder="1" applyAlignment="1" applyProtection="1">
      <alignment horizontal="center" vertical="center" wrapText="1"/>
      <protection hidden="1"/>
    </xf>
    <xf numFmtId="0" fontId="7" fillId="0" borderId="5" xfId="0" applyFont="1" applyBorder="1" applyAlignment="1" applyProtection="1">
      <alignment horizontal="right" vertical="center"/>
      <protection hidden="1"/>
    </xf>
    <xf numFmtId="169" fontId="7" fillId="0" borderId="6" xfId="0" applyNumberFormat="1" applyFont="1" applyBorder="1" applyAlignment="1" applyProtection="1">
      <alignment horizontal="right" vertical="center"/>
      <protection hidden="1"/>
    </xf>
    <xf numFmtId="0" fontId="7" fillId="0" borderId="8" xfId="0" applyFont="1" applyBorder="1" applyAlignment="1" applyProtection="1">
      <alignment horizontal="right" vertical="center"/>
      <protection hidden="1"/>
    </xf>
    <xf numFmtId="168" fontId="7" fillId="0" borderId="8" xfId="0" applyNumberFormat="1" applyFont="1" applyBorder="1" applyAlignment="1" applyProtection="1">
      <alignment horizontal="right" vertical="center"/>
      <protection hidden="1"/>
    </xf>
    <xf numFmtId="169" fontId="7" fillId="0" borderId="9" xfId="0" applyNumberFormat="1" applyFont="1" applyBorder="1" applyAlignment="1" applyProtection="1">
      <alignment horizontal="right" vertical="center"/>
      <protection hidden="1"/>
    </xf>
    <xf numFmtId="165" fontId="9" fillId="0" borderId="0" xfId="0" applyNumberFormat="1" applyFont="1" applyAlignment="1" applyProtection="1">
      <alignment horizontal="right" vertical="center"/>
      <protection locked="0"/>
    </xf>
    <xf numFmtId="168" fontId="7" fillId="0" borderId="0" xfId="0" applyNumberFormat="1" applyFont="1" applyAlignment="1" applyProtection="1">
      <alignment horizontal="right" vertical="center"/>
      <protection hidden="1"/>
    </xf>
    <xf numFmtId="169" fontId="7" fillId="0" borderId="10" xfId="0" applyNumberFormat="1" applyFont="1" applyBorder="1" applyAlignment="1" applyProtection="1">
      <alignment horizontal="right" vertical="center"/>
      <protection hidden="1"/>
    </xf>
    <xf numFmtId="165" fontId="9" fillId="0" borderId="2" xfId="0" applyNumberFormat="1" applyFont="1" applyBorder="1" applyAlignment="1" applyProtection="1">
      <alignment horizontal="right" vertical="center"/>
      <protection locked="0"/>
    </xf>
    <xf numFmtId="168" fontId="7" fillId="0" borderId="2" xfId="0" applyNumberFormat="1" applyFont="1" applyBorder="1" applyAlignment="1" applyProtection="1">
      <alignment horizontal="right" vertical="center"/>
      <protection hidden="1"/>
    </xf>
    <xf numFmtId="169" fontId="7" fillId="0" borderId="11" xfId="0" applyNumberFormat="1" applyFont="1" applyBorder="1" applyAlignment="1" applyProtection="1">
      <alignment horizontal="right" vertical="center"/>
      <protection hidden="1"/>
    </xf>
    <xf numFmtId="4" fontId="7" fillId="0" borderId="12" xfId="0" applyNumberFormat="1" applyFont="1" applyBorder="1" applyAlignment="1" applyProtection="1">
      <alignment horizontal="right" vertical="center"/>
      <protection hidden="1"/>
    </xf>
    <xf numFmtId="4" fontId="7" fillId="0" borderId="5" xfId="0" applyNumberFormat="1" applyFont="1" applyBorder="1" applyAlignment="1" applyProtection="1">
      <alignment horizontal="right" vertical="center"/>
      <protection hidden="1"/>
    </xf>
    <xf numFmtId="167" fontId="7" fillId="0" borderId="5" xfId="0" applyNumberFormat="1" applyFont="1" applyBorder="1" applyAlignment="1" applyProtection="1">
      <alignment horizontal="right" vertical="center"/>
      <protection hidden="1"/>
    </xf>
    <xf numFmtId="0" fontId="2" fillId="0" borderId="0" xfId="0" applyFont="1" applyAlignment="1" applyProtection="1">
      <alignment horizontal="center" vertical="top"/>
      <protection hidden="1"/>
    </xf>
    <xf numFmtId="4" fontId="7" fillId="0" borderId="0" xfId="0" applyNumberFormat="1" applyFont="1" applyAlignment="1" applyProtection="1">
      <alignment horizontal="right" vertical="center"/>
      <protection hidden="1"/>
    </xf>
    <xf numFmtId="167" fontId="7" fillId="0" borderId="0" xfId="0" applyNumberFormat="1" applyFont="1" applyAlignment="1" applyProtection="1">
      <alignment horizontal="right" vertical="center"/>
      <protection hidden="1"/>
    </xf>
    <xf numFmtId="0" fontId="0" fillId="0" borderId="13" xfId="0" applyBorder="1" applyAlignment="1" applyProtection="1">
      <alignment vertical="center"/>
      <protection hidden="1"/>
    </xf>
    <xf numFmtId="0" fontId="16" fillId="0" borderId="0" xfId="0" applyFont="1" applyAlignment="1" applyProtection="1">
      <alignment horizontal="left" vertical="center"/>
      <protection hidden="1"/>
    </xf>
    <xf numFmtId="0" fontId="2" fillId="0" borderId="24" xfId="0" applyFont="1" applyBorder="1" applyAlignment="1" applyProtection="1">
      <alignment vertical="center"/>
      <protection hidden="1"/>
    </xf>
    <xf numFmtId="0" fontId="15"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1" fillId="0" borderId="25" xfId="0" applyFont="1" applyBorder="1" applyAlignment="1" applyProtection="1">
      <alignment horizontal="right" vertical="center"/>
      <protection hidden="1"/>
    </xf>
    <xf numFmtId="0" fontId="21" fillId="0" borderId="0" xfId="0" applyFont="1" applyAlignment="1" applyProtection="1">
      <alignment horizontal="right" vertical="center"/>
      <protection hidden="1"/>
    </xf>
    <xf numFmtId="169" fontId="21" fillId="0" borderId="0" xfId="0" applyNumberFormat="1" applyFont="1" applyAlignment="1" applyProtection="1">
      <alignment vertical="center"/>
      <protection hidden="1"/>
    </xf>
    <xf numFmtId="0" fontId="21" fillId="0" borderId="26"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Protection="1">
      <protection hidden="1"/>
    </xf>
    <xf numFmtId="4" fontId="15" fillId="0" borderId="0" xfId="0" applyNumberFormat="1" applyFont="1" applyAlignment="1" applyProtection="1">
      <alignment horizontal="right" vertical="center"/>
      <protection hidden="1"/>
    </xf>
    <xf numFmtId="0" fontId="0" fillId="0" borderId="0" xfId="0" applyAlignment="1" applyProtection="1">
      <alignment horizontal="center" vertical="top"/>
      <protection hidden="1"/>
    </xf>
    <xf numFmtId="0" fontId="0" fillId="0" borderId="15" xfId="0" applyBorder="1" applyAlignment="1" applyProtection="1">
      <alignment vertical="center"/>
      <protection hidden="1"/>
    </xf>
    <xf numFmtId="170" fontId="3" fillId="0" borderId="15" xfId="0" applyNumberFormat="1" applyFont="1" applyBorder="1" applyAlignment="1" applyProtection="1">
      <alignment horizontal="center" vertical="center"/>
      <protection hidden="1"/>
    </xf>
    <xf numFmtId="0" fontId="0" fillId="0" borderId="15" xfId="0" applyBorder="1" applyAlignment="1" applyProtection="1">
      <alignment horizontal="right" vertical="center"/>
      <protection hidden="1"/>
    </xf>
    <xf numFmtId="4" fontId="15" fillId="0" borderId="15" xfId="0" applyNumberFormat="1" applyFont="1" applyBorder="1" applyAlignment="1" applyProtection="1">
      <alignment horizontal="right" vertical="center"/>
      <protection hidden="1"/>
    </xf>
    <xf numFmtId="171" fontId="3" fillId="0" borderId="13" xfId="0" applyNumberFormat="1" applyFont="1" applyBorder="1" applyAlignment="1" applyProtection="1">
      <alignment horizontal="center" vertical="center"/>
      <protection hidden="1"/>
    </xf>
    <xf numFmtId="0" fontId="0" fillId="0" borderId="2" xfId="0" applyBorder="1" applyAlignment="1" applyProtection="1">
      <alignment horizontal="right" vertical="center"/>
      <protection hidden="1"/>
    </xf>
    <xf numFmtId="169" fontId="15" fillId="0" borderId="28" xfId="0" applyNumberFormat="1" applyFont="1" applyBorder="1" applyAlignment="1" applyProtection="1">
      <alignment horizontal="right" vertical="center"/>
      <protection hidden="1"/>
    </xf>
    <xf numFmtId="0" fontId="0" fillId="0" borderId="0" xfId="0" applyAlignment="1" applyProtection="1">
      <alignment horizontal="left" vertical="center"/>
      <protection hidden="1"/>
    </xf>
    <xf numFmtId="0" fontId="0" fillId="0" borderId="0" xfId="0" applyAlignment="1" applyProtection="1">
      <alignment horizontal="center" vertical="center" wrapText="1"/>
      <protection hidden="1"/>
    </xf>
    <xf numFmtId="0" fontId="0" fillId="0" borderId="0" xfId="0" quotePrefix="1" applyAlignment="1" applyProtection="1">
      <alignment horizontal="center" vertical="center"/>
      <protection hidden="1"/>
    </xf>
    <xf numFmtId="0" fontId="0" fillId="0" borderId="0" xfId="0" applyAlignment="1" applyProtection="1">
      <alignment horizontal="left" vertical="center" wrapText="1"/>
      <protection hidden="1"/>
    </xf>
    <xf numFmtId="171" fontId="3" fillId="0" borderId="0" xfId="0" applyNumberFormat="1" applyFont="1" applyAlignment="1" applyProtection="1">
      <alignment horizontal="center" vertical="center"/>
      <protection hidden="1"/>
    </xf>
    <xf numFmtId="169" fontId="16" fillId="0" borderId="30" xfId="0" applyNumberFormat="1" applyFont="1" applyBorder="1" applyAlignment="1" applyProtection="1">
      <alignment horizontal="right" vertical="center"/>
      <protection hidden="1"/>
    </xf>
    <xf numFmtId="0" fontId="22" fillId="0" borderId="0" xfId="0" applyFont="1" applyAlignment="1" applyProtection="1">
      <alignment horizontal="center" vertical="center"/>
      <protection hidden="1"/>
    </xf>
    <xf numFmtId="172" fontId="24" fillId="7" borderId="0" xfId="0" applyNumberFormat="1" applyFont="1" applyFill="1" applyAlignment="1" applyProtection="1">
      <alignment horizontal="center" vertical="center"/>
      <protection hidden="1"/>
    </xf>
    <xf numFmtId="0" fontId="24" fillId="7" borderId="0" xfId="0" applyFont="1" applyFill="1" applyAlignment="1" applyProtection="1">
      <alignment horizontal="left" vertical="center" wrapText="1"/>
      <protection hidden="1"/>
    </xf>
    <xf numFmtId="0" fontId="25" fillId="0" borderId="0" xfId="0" applyFont="1" applyAlignment="1" applyProtection="1">
      <alignment horizontal="center" vertical="center"/>
      <protection hidden="1"/>
    </xf>
    <xf numFmtId="0" fontId="4" fillId="0" borderId="0" xfId="0" applyFont="1" applyAlignment="1" applyProtection="1">
      <alignment horizontal="center" vertical="center" textRotation="90"/>
      <protection hidden="1"/>
    </xf>
    <xf numFmtId="0" fontId="26" fillId="0" borderId="0" xfId="0" applyFont="1" applyAlignment="1" applyProtection="1">
      <alignment vertical="center"/>
      <protection hidden="1"/>
    </xf>
    <xf numFmtId="4" fontId="7" fillId="0" borderId="22" xfId="1" applyNumberFormat="1"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22" fillId="0" borderId="22"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right" vertical="center"/>
      <protection hidden="1"/>
    </xf>
    <xf numFmtId="169" fontId="2" fillId="0" borderId="0" xfId="0" applyNumberFormat="1" applyFont="1" applyAlignment="1" applyProtection="1">
      <alignment vertical="center"/>
      <protection hidden="1"/>
    </xf>
    <xf numFmtId="49" fontId="2" fillId="0" borderId="0" xfId="0" applyNumberFormat="1" applyFont="1" applyAlignment="1" applyProtection="1">
      <alignment horizontal="right" vertical="center"/>
      <protection hidden="1"/>
    </xf>
    <xf numFmtId="0" fontId="0" fillId="0" borderId="0" xfId="0" applyAlignment="1" applyProtection="1">
      <alignment horizontal="center" vertical="center" textRotation="90"/>
      <protection hidden="1"/>
    </xf>
    <xf numFmtId="0" fontId="21" fillId="0" borderId="0" xfId="0" applyFont="1" applyAlignment="1" applyProtection="1">
      <alignment horizontal="left" vertical="center" wrapText="1"/>
      <protection hidden="1"/>
    </xf>
    <xf numFmtId="0" fontId="30" fillId="0" borderId="0" xfId="0" applyFont="1" applyAlignment="1" applyProtection="1">
      <alignment vertical="center"/>
      <protection hidden="1"/>
    </xf>
    <xf numFmtId="0" fontId="17" fillId="0" borderId="0" xfId="0" quotePrefix="1" applyFont="1" applyAlignment="1" applyProtection="1">
      <alignment horizontal="center" vertical="center"/>
      <protection hidden="1"/>
    </xf>
    <xf numFmtId="0" fontId="31" fillId="0" borderId="0" xfId="0" applyFont="1" applyAlignment="1" applyProtection="1">
      <alignment vertical="center"/>
      <protection hidden="1"/>
    </xf>
    <xf numFmtId="0" fontId="33" fillId="0" borderId="0" xfId="0" applyFont="1" applyAlignment="1" applyProtection="1">
      <alignment vertical="center"/>
      <protection hidden="1"/>
    </xf>
    <xf numFmtId="4" fontId="30" fillId="0" borderId="0" xfId="1" applyNumberFormat="1" applyFont="1" applyBorder="1" applyAlignment="1" applyProtection="1">
      <alignment vertical="center"/>
      <protection hidden="1"/>
    </xf>
    <xf numFmtId="0" fontId="2" fillId="0" borderId="10" xfId="0" applyFont="1" applyBorder="1" applyAlignment="1" applyProtection="1">
      <alignment vertical="center"/>
      <protection hidden="1"/>
    </xf>
    <xf numFmtId="0" fontId="30" fillId="0" borderId="10" xfId="0" applyFont="1" applyBorder="1" applyAlignment="1" applyProtection="1">
      <alignment vertical="center"/>
      <protection hidden="1"/>
    </xf>
    <xf numFmtId="0" fontId="2" fillId="0" borderId="18" xfId="0" applyFont="1" applyBorder="1" applyAlignment="1" applyProtection="1">
      <alignment vertical="center"/>
      <protection hidden="1"/>
    </xf>
    <xf numFmtId="0" fontId="30" fillId="0" borderId="32" xfId="0" applyFont="1" applyBorder="1" applyAlignment="1" applyProtection="1">
      <alignment horizontal="center" vertical="center" wrapText="1"/>
      <protection hidden="1"/>
    </xf>
    <xf numFmtId="0" fontId="30" fillId="0" borderId="33" xfId="0" applyFont="1" applyBorder="1" applyAlignment="1" applyProtection="1">
      <alignment horizontal="center" vertical="center" wrapText="1"/>
      <protection hidden="1"/>
    </xf>
    <xf numFmtId="0" fontId="30" fillId="0" borderId="33" xfId="0" quotePrefix="1" applyFont="1" applyBorder="1" applyAlignment="1" applyProtection="1">
      <alignment horizontal="center" vertical="center" wrapText="1"/>
      <protection hidden="1"/>
    </xf>
    <xf numFmtId="0" fontId="30" fillId="0" borderId="32" xfId="0" applyFont="1" applyBorder="1" applyAlignment="1" applyProtection="1">
      <alignment horizontal="centerContinuous" vertical="center" wrapText="1"/>
      <protection hidden="1"/>
    </xf>
    <xf numFmtId="0" fontId="30" fillId="0" borderId="3" xfId="0" quotePrefix="1" applyFont="1" applyBorder="1" applyAlignment="1" applyProtection="1">
      <alignment horizontal="center" vertical="center"/>
      <protection hidden="1"/>
    </xf>
    <xf numFmtId="0" fontId="30" fillId="0" borderId="27" xfId="0" quotePrefix="1" applyFont="1" applyBorder="1" applyAlignment="1" applyProtection="1">
      <alignment horizontal="centerContinuous" vertical="center"/>
      <protection hidden="1"/>
    </xf>
    <xf numFmtId="0" fontId="34" fillId="0" borderId="34" xfId="0" applyFont="1" applyBorder="1" applyAlignment="1" applyProtection="1">
      <alignment horizontal="center" vertical="center"/>
      <protection hidden="1"/>
    </xf>
    <xf numFmtId="173" fontId="35" fillId="0" borderId="34" xfId="1" applyNumberFormat="1" applyFont="1" applyBorder="1" applyAlignment="1" applyProtection="1">
      <alignment horizontal="center" vertical="center"/>
      <protection locked="0"/>
    </xf>
    <xf numFmtId="4" fontId="18" fillId="0" borderId="35" xfId="0" applyNumberFormat="1" applyFont="1" applyBorder="1" applyAlignment="1" applyProtection="1">
      <alignment horizontal="center" vertical="center"/>
      <protection hidden="1"/>
    </xf>
    <xf numFmtId="0" fontId="18" fillId="0" borderId="34" xfId="0" quotePrefix="1" applyFont="1" applyBorder="1" applyAlignment="1" applyProtection="1">
      <alignment horizontal="centerContinuous" vertical="center"/>
      <protection hidden="1"/>
    </xf>
    <xf numFmtId="4" fontId="4" fillId="0" borderId="35" xfId="1" applyNumberFormat="1" applyFont="1" applyBorder="1" applyAlignment="1" applyProtection="1">
      <alignment horizontal="center" vertical="center"/>
      <protection hidden="1"/>
    </xf>
    <xf numFmtId="0" fontId="18" fillId="0" borderId="34" xfId="0" applyFont="1" applyBorder="1" applyAlignment="1" applyProtection="1">
      <alignment horizontal="center" vertical="center"/>
      <protection hidden="1"/>
    </xf>
    <xf numFmtId="0" fontId="18" fillId="0" borderId="34" xfId="0" applyFont="1" applyBorder="1" applyAlignment="1" applyProtection="1">
      <alignment horizontal="centerContinuous" vertical="center"/>
      <protection hidden="1"/>
    </xf>
    <xf numFmtId="0" fontId="18" fillId="0" borderId="27" xfId="0" applyFont="1" applyBorder="1" applyAlignment="1" applyProtection="1">
      <alignment horizontal="center" vertical="center"/>
      <protection hidden="1"/>
    </xf>
    <xf numFmtId="4" fontId="18" fillId="0" borderId="36" xfId="0" applyNumberFormat="1" applyFont="1" applyBorder="1" applyAlignment="1" applyProtection="1">
      <alignment horizontal="center" vertical="center"/>
      <protection hidden="1"/>
    </xf>
    <xf numFmtId="0" fontId="18" fillId="0" borderId="27" xfId="0" applyFont="1" applyBorder="1" applyAlignment="1" applyProtection="1">
      <alignment horizontal="centerContinuous" vertical="center"/>
      <protection hidden="1"/>
    </xf>
    <xf numFmtId="4" fontId="4" fillId="0" borderId="3" xfId="1" applyNumberFormat="1" applyFont="1" applyBorder="1" applyAlignment="1" applyProtection="1">
      <alignment horizontal="center" vertical="center"/>
      <protection hidden="1"/>
    </xf>
    <xf numFmtId="2" fontId="7" fillId="0" borderId="37" xfId="0" applyNumberFormat="1" applyFont="1" applyBorder="1" applyAlignment="1" applyProtection="1">
      <alignment horizontal="center" vertical="center"/>
      <protection hidden="1"/>
    </xf>
    <xf numFmtId="4" fontId="4" fillId="0" borderId="31" xfId="1" applyNumberFormat="1" applyFont="1" applyBorder="1" applyAlignment="1" applyProtection="1">
      <alignment horizontal="center" vertical="center"/>
      <protection hidden="1"/>
    </xf>
    <xf numFmtId="0" fontId="18" fillId="0" borderId="0" xfId="0" applyFont="1" applyAlignment="1" applyProtection="1">
      <alignment vertical="center"/>
      <protection hidden="1"/>
    </xf>
    <xf numFmtId="2" fontId="30" fillId="0" borderId="0" xfId="0" applyNumberFormat="1" applyFont="1" applyAlignment="1" applyProtection="1">
      <alignment horizontal="center" vertical="center"/>
      <protection hidden="1"/>
    </xf>
    <xf numFmtId="0" fontId="30" fillId="0" borderId="0" xfId="0" applyFont="1" applyAlignment="1" applyProtection="1">
      <alignment horizontal="center" vertical="center"/>
      <protection hidden="1"/>
    </xf>
    <xf numFmtId="0" fontId="36" fillId="0" borderId="0" xfId="0" quotePrefix="1" applyFont="1" applyAlignment="1" applyProtection="1">
      <alignment horizontal="left" vertical="center"/>
      <protection hidden="1"/>
    </xf>
    <xf numFmtId="0" fontId="30" fillId="0" borderId="10" xfId="0" quotePrefix="1" applyFont="1" applyBorder="1" applyAlignment="1" applyProtection="1">
      <alignment horizontal="center" vertical="center" wrapText="1"/>
      <protection hidden="1"/>
    </xf>
    <xf numFmtId="0" fontId="30" fillId="0" borderId="0" xfId="0" quotePrefix="1" applyFont="1" applyAlignment="1" applyProtection="1">
      <alignment horizontal="center" vertical="center" wrapText="1"/>
      <protection hidden="1"/>
    </xf>
    <xf numFmtId="0" fontId="30" fillId="0" borderId="10" xfId="0" quotePrefix="1" applyFont="1" applyBorder="1" applyAlignment="1" applyProtection="1">
      <alignment horizontal="center" vertical="center"/>
      <protection hidden="1"/>
    </xf>
    <xf numFmtId="0" fontId="30" fillId="0" borderId="0" xfId="0" quotePrefix="1" applyFont="1" applyAlignment="1" applyProtection="1">
      <alignment horizontal="center" vertical="center"/>
      <protection hidden="1"/>
    </xf>
    <xf numFmtId="2" fontId="37" fillId="0" borderId="10" xfId="0" applyNumberFormat="1" applyFont="1" applyBorder="1" applyAlignment="1" applyProtection="1">
      <alignment horizontal="center" vertical="center"/>
      <protection hidden="1"/>
    </xf>
    <xf numFmtId="2" fontId="37" fillId="0" borderId="0" xfId="0" applyNumberFormat="1" applyFont="1" applyAlignment="1" applyProtection="1">
      <alignment horizontal="center" vertical="center"/>
      <protection hidden="1"/>
    </xf>
    <xf numFmtId="0" fontId="34" fillId="0" borderId="35" xfId="0" applyFont="1" applyBorder="1" applyAlignment="1" applyProtection="1">
      <alignment horizontal="center" vertical="center"/>
      <protection hidden="1"/>
    </xf>
    <xf numFmtId="0" fontId="38" fillId="0" borderId="38" xfId="0" applyFont="1" applyBorder="1" applyAlignment="1" applyProtection="1">
      <alignment horizontal="center" vertical="center"/>
      <protection hidden="1"/>
    </xf>
    <xf numFmtId="0" fontId="4" fillId="0" borderId="38" xfId="0" applyFont="1" applyBorder="1" applyAlignment="1" applyProtection="1">
      <alignment horizontal="center" vertical="center"/>
      <protection hidden="1"/>
    </xf>
    <xf numFmtId="0" fontId="18" fillId="0" borderId="35" xfId="0" quotePrefix="1"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38" fillId="0" borderId="28"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2" fontId="30" fillId="0" borderId="10" xfId="0" applyNumberFormat="1" applyFont="1" applyBorder="1" applyAlignment="1" applyProtection="1">
      <alignment horizontal="center" vertical="center"/>
      <protection hidden="1"/>
    </xf>
    <xf numFmtId="0" fontId="30" fillId="0" borderId="0" xfId="0" applyFont="1" applyAlignment="1" applyProtection="1">
      <alignment horizontal="right" vertical="center"/>
      <protection hidden="1"/>
    </xf>
    <xf numFmtId="9" fontId="30" fillId="0" borderId="10" xfId="2" applyFont="1" applyBorder="1" applyAlignment="1" applyProtection="1">
      <alignment horizontal="left" vertical="center"/>
      <protection hidden="1"/>
    </xf>
    <xf numFmtId="9" fontId="30" fillId="0" borderId="0" xfId="2" applyFont="1" applyBorder="1" applyAlignment="1" applyProtection="1">
      <alignment horizontal="left" vertical="center"/>
      <protection hidden="1"/>
    </xf>
    <xf numFmtId="4" fontId="30" fillId="0" borderId="0" xfId="1" applyNumberFormat="1" applyFont="1" applyBorder="1" applyAlignment="1" applyProtection="1">
      <alignment horizontal="center" vertical="center"/>
      <protection hidden="1"/>
    </xf>
    <xf numFmtId="0" fontId="30" fillId="0" borderId="15" xfId="0" applyFont="1" applyBorder="1" applyAlignment="1" applyProtection="1">
      <alignment vertical="center"/>
      <protection hidden="1"/>
    </xf>
    <xf numFmtId="0" fontId="30" fillId="0" borderId="16" xfId="0" applyFont="1" applyBorder="1" applyAlignment="1" applyProtection="1">
      <alignment vertical="center"/>
      <protection hidden="1"/>
    </xf>
    <xf numFmtId="0" fontId="32" fillId="0" borderId="0" xfId="0" applyFont="1" applyAlignment="1" applyProtection="1">
      <alignment horizontal="left" vertical="center"/>
      <protection hidden="1"/>
    </xf>
    <xf numFmtId="0" fontId="39" fillId="0" borderId="39" xfId="0" quotePrefix="1" applyFont="1" applyBorder="1" applyAlignment="1" applyProtection="1">
      <alignment horizontal="center" vertical="center"/>
      <protection locked="0"/>
    </xf>
    <xf numFmtId="0" fontId="30" fillId="0" borderId="40" xfId="0" applyFont="1" applyBorder="1" applyAlignment="1" applyProtection="1">
      <alignment horizontal="center" vertical="center" wrapText="1"/>
      <protection hidden="1"/>
    </xf>
    <xf numFmtId="0" fontId="30" fillId="0" borderId="28" xfId="0" quotePrefix="1" applyFont="1" applyBorder="1" applyAlignment="1" applyProtection="1">
      <alignment horizontal="center" vertical="center" wrapText="1"/>
      <protection hidden="1"/>
    </xf>
    <xf numFmtId="0" fontId="38" fillId="0" borderId="36" xfId="0" applyFont="1" applyBorder="1" applyAlignment="1" applyProtection="1">
      <alignment horizontal="center" vertical="center"/>
      <protection hidden="1"/>
    </xf>
    <xf numFmtId="4" fontId="2" fillId="0" borderId="0" xfId="1" applyNumberFormat="1" applyFont="1" applyBorder="1" applyAlignment="1" applyProtection="1">
      <alignment vertical="center"/>
      <protection hidden="1"/>
    </xf>
    <xf numFmtId="0" fontId="18" fillId="0" borderId="0" xfId="0" quotePrefix="1" applyFont="1" applyAlignment="1" applyProtection="1">
      <alignment horizontal="left" vertical="center"/>
      <protection hidden="1"/>
    </xf>
    <xf numFmtId="0" fontId="30" fillId="0" borderId="0" xfId="0" applyFont="1" applyAlignment="1" applyProtection="1">
      <alignment horizontal="left" vertical="center"/>
      <protection hidden="1"/>
    </xf>
    <xf numFmtId="0" fontId="30" fillId="0" borderId="22" xfId="0" quotePrefix="1" applyFont="1" applyBorder="1" applyAlignment="1" applyProtection="1">
      <alignment horizontal="center" vertical="center"/>
      <protection hidden="1"/>
    </xf>
    <xf numFmtId="0" fontId="30" fillId="0" borderId="19" xfId="0" applyFont="1" applyBorder="1" applyAlignment="1" applyProtection="1">
      <alignment vertical="center"/>
      <protection hidden="1"/>
    </xf>
    <xf numFmtId="0" fontId="2" fillId="0" borderId="15" xfId="0" applyFont="1" applyBorder="1" applyAlignment="1" applyProtection="1">
      <alignment vertical="center"/>
      <protection hidden="1"/>
    </xf>
    <xf numFmtId="0" fontId="30" fillId="0" borderId="21" xfId="0" applyFont="1" applyBorder="1" applyAlignment="1" applyProtection="1">
      <alignment horizontal="center" vertical="center"/>
      <protection hidden="1"/>
    </xf>
    <xf numFmtId="0" fontId="30" fillId="0" borderId="21" xfId="0" applyFont="1" applyBorder="1" applyAlignment="1" applyProtection="1">
      <alignment horizontal="centerContinuous" vertical="center"/>
      <protection hidden="1"/>
    </xf>
    <xf numFmtId="0" fontId="30" fillId="0" borderId="36" xfId="0" quotePrefix="1" applyFont="1" applyBorder="1" applyAlignment="1" applyProtection="1">
      <alignment horizontal="center" vertical="center"/>
      <protection hidden="1"/>
    </xf>
    <xf numFmtId="0" fontId="40" fillId="0" borderId="35" xfId="0" quotePrefix="1" applyFont="1" applyBorder="1" applyAlignment="1" applyProtection="1">
      <alignment horizontal="left" vertical="center"/>
      <protection hidden="1"/>
    </xf>
    <xf numFmtId="4" fontId="35" fillId="0" borderId="38" xfId="0" applyNumberFormat="1" applyFont="1" applyBorder="1" applyAlignment="1" applyProtection="1">
      <alignment horizontal="center" vertical="center"/>
      <protection locked="0"/>
    </xf>
    <xf numFmtId="0" fontId="30" fillId="0" borderId="38" xfId="0" quotePrefix="1" applyFont="1" applyBorder="1" applyAlignment="1" applyProtection="1">
      <alignment horizontal="center" vertical="center" wrapText="1"/>
      <protection hidden="1"/>
    </xf>
    <xf numFmtId="0" fontId="40" fillId="0" borderId="41" xfId="0" quotePrefix="1" applyFont="1" applyBorder="1" applyAlignment="1" applyProtection="1">
      <alignment horizontal="left" vertical="center"/>
      <protection hidden="1"/>
    </xf>
    <xf numFmtId="0" fontId="30" fillId="0" borderId="41" xfId="0" applyFont="1" applyBorder="1" applyAlignment="1" applyProtection="1">
      <alignment horizontal="center" vertical="center" wrapText="1"/>
      <protection hidden="1"/>
    </xf>
    <xf numFmtId="4" fontId="18" fillId="0" borderId="41" xfId="0" applyNumberFormat="1" applyFont="1" applyBorder="1" applyAlignment="1" applyProtection="1">
      <alignment horizontal="center" vertical="center"/>
      <protection hidden="1"/>
    </xf>
    <xf numFmtId="0" fontId="30" fillId="0" borderId="42" xfId="0" applyFont="1" applyBorder="1" applyAlignment="1" applyProtection="1">
      <alignment horizontal="center" vertical="center" wrapText="1"/>
      <protection hidden="1"/>
    </xf>
    <xf numFmtId="4" fontId="18" fillId="0" borderId="42" xfId="0" applyNumberFormat="1" applyFont="1" applyBorder="1" applyAlignment="1" applyProtection="1">
      <alignment horizontal="center" vertical="center"/>
      <protection hidden="1"/>
    </xf>
    <xf numFmtId="0" fontId="40" fillId="0" borderId="0" xfId="0" quotePrefix="1" applyFont="1" applyAlignment="1" applyProtection="1">
      <alignment horizontal="center" vertical="center"/>
      <protection hidden="1"/>
    </xf>
    <xf numFmtId="0" fontId="30" fillId="0" borderId="0" xfId="0" applyFont="1" applyAlignment="1" applyProtection="1">
      <alignment horizontal="center" vertical="center" wrapText="1"/>
      <protection hidden="1"/>
    </xf>
    <xf numFmtId="4" fontId="7" fillId="0" borderId="0" xfId="0" applyNumberFormat="1" applyFont="1" applyAlignment="1" applyProtection="1">
      <alignment horizontal="center" vertical="center"/>
      <protection hidden="1"/>
    </xf>
    <xf numFmtId="4" fontId="9" fillId="0" borderId="0" xfId="1" applyNumberFormat="1" applyFont="1" applyBorder="1" applyAlignment="1" applyProtection="1">
      <alignment horizontal="right" vertical="center"/>
      <protection hidden="1"/>
    </xf>
    <xf numFmtId="4" fontId="7" fillId="0" borderId="0" xfId="1" applyNumberFormat="1" applyFont="1" applyBorder="1" applyAlignment="1" applyProtection="1">
      <alignment horizontal="right" vertical="center"/>
      <protection hidden="1"/>
    </xf>
    <xf numFmtId="4" fontId="7" fillId="0" borderId="43" xfId="1" applyNumberFormat="1" applyFont="1" applyBorder="1" applyAlignment="1" applyProtection="1">
      <alignment horizontal="right" vertical="center"/>
      <protection hidden="1"/>
    </xf>
    <xf numFmtId="0" fontId="15" fillId="0" borderId="43" xfId="0" applyFont="1" applyBorder="1" applyAlignment="1" applyProtection="1">
      <alignment horizontal="left" vertical="center"/>
      <protection hidden="1"/>
    </xf>
    <xf numFmtId="4" fontId="2" fillId="0" borderId="0" xfId="1" applyNumberFormat="1" applyFont="1" applyBorder="1" applyAlignment="1" applyProtection="1">
      <alignment horizontal="right" vertical="center"/>
      <protection hidden="1"/>
    </xf>
    <xf numFmtId="4" fontId="15" fillId="0" borderId="0" xfId="1" applyNumberFormat="1" applyFont="1" applyBorder="1" applyAlignment="1" applyProtection="1">
      <alignment horizontal="right" vertical="center"/>
      <protection hidden="1"/>
    </xf>
    <xf numFmtId="0" fontId="15" fillId="0" borderId="0" xfId="0" applyFont="1" applyAlignment="1" applyProtection="1">
      <alignment horizontal="left" vertical="center"/>
      <protection hidden="1"/>
    </xf>
    <xf numFmtId="43" fontId="7" fillId="0" borderId="0" xfId="0" applyNumberFormat="1" applyFont="1" applyAlignment="1" applyProtection="1">
      <alignment horizontal="center" vertical="center"/>
      <protection hidden="1"/>
    </xf>
    <xf numFmtId="0" fontId="2" fillId="0" borderId="13" xfId="0" applyFont="1" applyBorder="1" applyAlignment="1" applyProtection="1">
      <alignment vertical="center"/>
      <protection hidden="1"/>
    </xf>
    <xf numFmtId="0" fontId="2" fillId="0" borderId="17" xfId="0" applyFont="1" applyBorder="1" applyAlignment="1" applyProtection="1">
      <alignment vertical="center"/>
      <protection hidden="1"/>
    </xf>
    <xf numFmtId="0" fontId="2" fillId="0" borderId="20" xfId="0" applyFont="1" applyBorder="1" applyAlignment="1" applyProtection="1">
      <alignment vertical="center"/>
      <protection hidden="1"/>
    </xf>
    <xf numFmtId="4" fontId="3"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0" fontId="2" fillId="0" borderId="19" xfId="0" applyFont="1" applyBorder="1" applyAlignment="1" applyProtection="1">
      <alignment vertical="center"/>
      <protection hidden="1"/>
    </xf>
    <xf numFmtId="0" fontId="2" fillId="0" borderId="16" xfId="0" applyFont="1" applyBorder="1" applyAlignment="1" applyProtection="1">
      <alignment vertical="center"/>
      <protection hidden="1"/>
    </xf>
    <xf numFmtId="9" fontId="3" fillId="0" borderId="0" xfId="0" applyNumberFormat="1" applyFont="1" applyAlignment="1" applyProtection="1">
      <alignment horizontal="center" vertical="center"/>
      <protection hidden="1"/>
    </xf>
    <xf numFmtId="165" fontId="7" fillId="0" borderId="0" xfId="0" applyNumberFormat="1" applyFont="1" applyAlignment="1" applyProtection="1">
      <alignment horizontal="right" vertical="center" wrapText="1"/>
      <protection hidden="1"/>
    </xf>
    <xf numFmtId="0" fontId="7" fillId="0" borderId="0" xfId="0" applyFont="1" applyAlignment="1" applyProtection="1">
      <alignment horizontal="center" vertical="center"/>
      <protection hidden="1"/>
    </xf>
    <xf numFmtId="4" fontId="7" fillId="0" borderId="0" xfId="0" applyNumberFormat="1" applyFont="1" applyAlignment="1" applyProtection="1">
      <alignment vertical="center"/>
      <protection hidden="1"/>
    </xf>
    <xf numFmtId="0" fontId="7" fillId="0" borderId="46" xfId="0" applyFont="1" applyBorder="1" applyAlignment="1" applyProtection="1">
      <alignment vertical="center"/>
      <protection hidden="1"/>
    </xf>
    <xf numFmtId="4" fontId="7" fillId="0" borderId="46" xfId="0" applyNumberFormat="1" applyFont="1" applyBorder="1" applyAlignment="1" applyProtection="1">
      <alignment vertical="center"/>
      <protection hidden="1"/>
    </xf>
    <xf numFmtId="4" fontId="41" fillId="0" borderId="46" xfId="0" applyNumberFormat="1" applyFont="1" applyBorder="1" applyAlignment="1" applyProtection="1">
      <alignment vertical="center"/>
      <protection hidden="1"/>
    </xf>
    <xf numFmtId="0" fontId="7" fillId="0" borderId="46" xfId="0" applyFont="1" applyBorder="1" applyAlignment="1" applyProtection="1">
      <alignment horizontal="center" vertical="center"/>
      <protection hidden="1"/>
    </xf>
    <xf numFmtId="0" fontId="7" fillId="0" borderId="25" xfId="0" applyFont="1" applyBorder="1" applyAlignment="1" applyProtection="1">
      <alignment horizontal="left" vertical="center"/>
      <protection locked="0"/>
    </xf>
    <xf numFmtId="0" fontId="7" fillId="0" borderId="25"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4" fontId="7" fillId="0" borderId="0" xfId="0" applyNumberFormat="1" applyFont="1" applyAlignment="1" applyProtection="1">
      <alignment horizontal="left" vertical="center"/>
      <protection locked="0"/>
    </xf>
    <xf numFmtId="4" fontId="7" fillId="0" borderId="25" xfId="0" applyNumberFormat="1" applyFont="1" applyBorder="1" applyAlignment="1" applyProtection="1">
      <alignment horizontal="center" vertical="center"/>
      <protection locked="0"/>
    </xf>
    <xf numFmtId="0" fontId="7" fillId="0" borderId="47" xfId="0" applyFont="1" applyBorder="1" applyAlignment="1" applyProtection="1">
      <alignment horizontal="left" vertical="center"/>
      <protection locked="0"/>
    </xf>
    <xf numFmtId="0" fontId="7" fillId="0" borderId="47" xfId="0" applyFont="1" applyBorder="1" applyAlignment="1" applyProtection="1">
      <alignment horizontal="center" vertical="center"/>
      <protection locked="0"/>
    </xf>
    <xf numFmtId="0" fontId="7" fillId="0" borderId="24" xfId="0" applyFont="1" applyBorder="1" applyAlignment="1" applyProtection="1">
      <alignment horizontal="left" vertical="center"/>
      <protection locked="0"/>
    </xf>
    <xf numFmtId="4" fontId="7" fillId="0" borderId="47" xfId="0" applyNumberFormat="1" applyFont="1" applyBorder="1" applyAlignment="1" applyProtection="1">
      <alignment horizontal="center" vertical="center"/>
      <protection locked="0"/>
    </xf>
    <xf numFmtId="4" fontId="7" fillId="0" borderId="24" xfId="0" applyNumberFormat="1" applyFont="1" applyBorder="1" applyAlignment="1" applyProtection="1">
      <alignment horizontal="left" vertical="center"/>
      <protection locked="0"/>
    </xf>
    <xf numFmtId="4" fontId="34" fillId="0" borderId="31" xfId="0" applyNumberFormat="1" applyFont="1" applyBorder="1" applyAlignment="1" applyProtection="1">
      <alignment horizontal="center" vertical="center"/>
      <protection hidden="1"/>
    </xf>
    <xf numFmtId="4" fontId="18" fillId="0" borderId="31" xfId="0" applyNumberFormat="1" applyFont="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4" fontId="7" fillId="0" borderId="31" xfId="0" applyNumberFormat="1" applyFont="1" applyBorder="1" applyAlignment="1" applyProtection="1">
      <alignment vertical="center"/>
      <protection hidden="1"/>
    </xf>
    <xf numFmtId="4" fontId="18" fillId="0" borderId="0" xfId="0" applyNumberFormat="1" applyFont="1" applyAlignment="1" applyProtection="1">
      <alignment horizontal="center" vertical="center"/>
      <protection hidden="1"/>
    </xf>
    <xf numFmtId="4" fontId="7" fillId="6" borderId="0" xfId="0" applyNumberFormat="1" applyFont="1" applyFill="1" applyAlignment="1" applyProtection="1">
      <alignment vertical="center"/>
      <protection hidden="1"/>
    </xf>
    <xf numFmtId="4" fontId="41" fillId="6" borderId="0" xfId="0" applyNumberFormat="1" applyFont="1" applyFill="1" applyAlignment="1" applyProtection="1">
      <alignment horizontal="center" vertical="center"/>
      <protection hidden="1"/>
    </xf>
    <xf numFmtId="4" fontId="18" fillId="6" borderId="0" xfId="0" applyNumberFormat="1" applyFont="1" applyFill="1" applyAlignment="1" applyProtection="1">
      <alignment horizontal="center" vertical="center"/>
      <protection hidden="1"/>
    </xf>
    <xf numFmtId="4" fontId="7" fillId="6" borderId="46" xfId="0" applyNumberFormat="1" applyFont="1" applyFill="1" applyBorder="1" applyAlignment="1" applyProtection="1">
      <alignment vertical="center"/>
      <protection hidden="1"/>
    </xf>
    <xf numFmtId="0" fontId="7" fillId="6" borderId="46" xfId="0" applyFont="1" applyFill="1" applyBorder="1" applyAlignment="1" applyProtection="1">
      <alignment vertical="center"/>
      <protection hidden="1"/>
    </xf>
    <xf numFmtId="4" fontId="18" fillId="8" borderId="31" xfId="0" applyNumberFormat="1" applyFont="1" applyFill="1" applyBorder="1" applyAlignment="1" applyProtection="1">
      <alignment horizontal="center" vertical="center"/>
      <protection hidden="1"/>
    </xf>
    <xf numFmtId="4" fontId="18" fillId="3" borderId="31" xfId="0" applyNumberFormat="1" applyFont="1" applyFill="1" applyBorder="1" applyAlignment="1" applyProtection="1">
      <alignment horizontal="center" vertical="center"/>
      <protection hidden="1"/>
    </xf>
    <xf numFmtId="4" fontId="34" fillId="9" borderId="31" xfId="0" applyNumberFormat="1" applyFont="1" applyFill="1" applyBorder="1" applyAlignment="1" applyProtection="1">
      <alignment horizontal="center" vertical="center"/>
      <protection hidden="1"/>
    </xf>
    <xf numFmtId="4" fontId="18" fillId="4" borderId="31" xfId="0" applyNumberFormat="1" applyFont="1" applyFill="1" applyBorder="1" applyAlignment="1" applyProtection="1">
      <alignment horizontal="center" vertical="center"/>
      <protection hidden="1"/>
    </xf>
    <xf numFmtId="4" fontId="7" fillId="4" borderId="31" xfId="0" applyNumberFormat="1" applyFont="1" applyFill="1" applyBorder="1" applyAlignment="1" applyProtection="1">
      <alignment vertical="center"/>
      <protection hidden="1"/>
    </xf>
    <xf numFmtId="4" fontId="18" fillId="2" borderId="31" xfId="0" applyNumberFormat="1" applyFont="1" applyFill="1" applyBorder="1" applyAlignment="1" applyProtection="1">
      <alignment horizontal="center" vertical="center"/>
      <protection hidden="1"/>
    </xf>
    <xf numFmtId="4" fontId="7" fillId="2" borderId="31" xfId="0" applyNumberFormat="1" applyFont="1" applyFill="1" applyBorder="1" applyAlignment="1" applyProtection="1">
      <alignment vertical="center"/>
      <protection hidden="1"/>
    </xf>
    <xf numFmtId="4" fontId="41" fillId="0" borderId="0" xfId="0" applyNumberFormat="1" applyFont="1" applyAlignment="1" applyProtection="1">
      <alignment horizontal="center" vertical="center"/>
      <protection hidden="1"/>
    </xf>
    <xf numFmtId="0" fontId="7" fillId="0" borderId="48" xfId="0" applyFont="1" applyBorder="1" applyAlignment="1" applyProtection="1">
      <alignment horizontal="left" vertical="center"/>
      <protection locked="0"/>
    </xf>
    <xf numFmtId="0" fontId="7" fillId="0" borderId="48" xfId="0" applyFont="1" applyBorder="1" applyAlignment="1" applyProtection="1">
      <alignment horizontal="center" vertical="center"/>
      <protection locked="0"/>
    </xf>
    <xf numFmtId="0" fontId="7" fillId="0" borderId="13" xfId="0" applyFont="1" applyBorder="1" applyAlignment="1" applyProtection="1">
      <alignment horizontal="left" vertical="center"/>
      <protection locked="0"/>
    </xf>
    <xf numFmtId="0" fontId="2" fillId="0" borderId="18" xfId="0" applyFont="1" applyBorder="1" applyAlignment="1" applyProtection="1">
      <alignment horizontal="center" vertical="center"/>
      <protection locked="0"/>
    </xf>
    <xf numFmtId="0" fontId="0" fillId="6" borderId="0" xfId="0" applyFill="1" applyProtection="1">
      <protection hidden="1"/>
    </xf>
    <xf numFmtId="0" fontId="7" fillId="0" borderId="13" xfId="0" applyFont="1" applyBorder="1" applyAlignment="1" applyProtection="1">
      <alignment horizontal="center"/>
      <protection locked="0"/>
    </xf>
    <xf numFmtId="0" fontId="7" fillId="0" borderId="0" xfId="0" applyFont="1" applyAlignment="1" applyProtection="1">
      <alignment horizontal="center"/>
      <protection locked="0"/>
    </xf>
    <xf numFmtId="0" fontId="16" fillId="0" borderId="19" xfId="0" applyFont="1" applyBorder="1" applyAlignment="1" applyProtection="1">
      <alignment horizontal="right" vertical="center"/>
      <protection hidden="1"/>
    </xf>
    <xf numFmtId="0" fontId="15" fillId="0" borderId="15" xfId="0" applyFont="1" applyBorder="1" applyAlignment="1" applyProtection="1">
      <alignment horizontal="right" vertical="center"/>
      <protection hidden="1"/>
    </xf>
    <xf numFmtId="0" fontId="7" fillId="0" borderId="50" xfId="0" applyFont="1" applyBorder="1" applyAlignment="1" applyProtection="1">
      <alignment horizontal="center"/>
      <protection locked="0"/>
    </xf>
    <xf numFmtId="0" fontId="20" fillId="0" borderId="0" xfId="0" applyFont="1" applyAlignment="1" applyProtection="1">
      <alignment horizontal="center" vertical="center" wrapText="1"/>
      <protection hidden="1"/>
    </xf>
    <xf numFmtId="0" fontId="7" fillId="0" borderId="19" xfId="0" applyFont="1" applyBorder="1" applyAlignment="1" applyProtection="1">
      <alignment horizontal="center" vertical="center"/>
      <protection hidden="1"/>
    </xf>
    <xf numFmtId="0" fontId="7" fillId="0" borderId="15" xfId="0" applyFont="1" applyBorder="1" applyAlignment="1" applyProtection="1">
      <alignment horizontal="center"/>
      <protection hidden="1"/>
    </xf>
    <xf numFmtId="0" fontId="7" fillId="2" borderId="51" xfId="0" applyFont="1" applyFill="1" applyBorder="1" applyAlignment="1" applyProtection="1">
      <alignment horizontal="left" vertical="center"/>
      <protection hidden="1"/>
    </xf>
    <xf numFmtId="0" fontId="7" fillId="6" borderId="15" xfId="0" applyFont="1" applyFill="1" applyBorder="1" applyAlignment="1" applyProtection="1">
      <alignment horizontal="left" vertical="center"/>
      <protection hidden="1"/>
    </xf>
    <xf numFmtId="0" fontId="7" fillId="9" borderId="51" xfId="0" applyFont="1" applyFill="1" applyBorder="1" applyAlignment="1" applyProtection="1">
      <alignment horizontal="center" vertical="center"/>
      <protection hidden="1"/>
    </xf>
    <xf numFmtId="0" fontId="7" fillId="4" borderId="15" xfId="0" applyFont="1" applyFill="1" applyBorder="1" applyAlignment="1" applyProtection="1">
      <alignment horizontal="left" vertical="center"/>
      <protection hidden="1"/>
    </xf>
    <xf numFmtId="4" fontId="7" fillId="0" borderId="51" xfId="0" applyNumberFormat="1" applyFont="1" applyBorder="1" applyAlignment="1" applyProtection="1">
      <alignment horizontal="center" vertical="center"/>
      <protection hidden="1"/>
    </xf>
    <xf numFmtId="0" fontId="7" fillId="0" borderId="15" xfId="0" applyFont="1" applyBorder="1" applyAlignment="1" applyProtection="1">
      <alignment horizontal="left" vertical="center"/>
      <protection hidden="1"/>
    </xf>
    <xf numFmtId="4" fontId="7" fillId="3" borderId="51" xfId="0" applyNumberFormat="1" applyFont="1" applyFill="1" applyBorder="1" applyAlignment="1" applyProtection="1">
      <alignment horizontal="center" vertical="center"/>
      <protection hidden="1"/>
    </xf>
    <xf numFmtId="4" fontId="7" fillId="8" borderId="51" xfId="0" applyNumberFormat="1" applyFont="1" applyFill="1" applyBorder="1" applyAlignment="1" applyProtection="1">
      <alignment horizontal="center" vertical="center"/>
      <protection hidden="1"/>
    </xf>
    <xf numFmtId="0" fontId="2" fillId="0" borderId="18" xfId="0" applyFont="1" applyBorder="1" applyAlignment="1" applyProtection="1">
      <alignment horizontal="left" vertical="center"/>
      <protection hidden="1"/>
    </xf>
    <xf numFmtId="169" fontId="2" fillId="0" borderId="10" xfId="0" applyNumberFormat="1" applyFont="1" applyBorder="1" applyAlignment="1" applyProtection="1">
      <alignment horizontal="right" vertical="center"/>
      <protection hidden="1"/>
    </xf>
    <xf numFmtId="0" fontId="7" fillId="0" borderId="0" xfId="0" applyFont="1" applyAlignment="1" applyProtection="1">
      <alignment horizontal="center"/>
      <protection hidden="1"/>
    </xf>
    <xf numFmtId="4" fontId="7" fillId="0" borderId="0" xfId="0" applyNumberFormat="1" applyFont="1" applyAlignment="1" applyProtection="1">
      <alignment horizontal="left" vertical="center"/>
      <protection hidden="1"/>
    </xf>
    <xf numFmtId="0" fontId="7" fillId="9" borderId="0" xfId="0" applyFont="1" applyFill="1" applyAlignment="1" applyProtection="1">
      <alignment horizontal="center" vertical="center"/>
      <protection hidden="1"/>
    </xf>
    <xf numFmtId="0" fontId="18" fillId="9" borderId="0" xfId="0" applyFont="1" applyFill="1" applyAlignment="1" applyProtection="1">
      <alignment horizontal="left" vertical="center"/>
      <protection hidden="1"/>
    </xf>
    <xf numFmtId="4" fontId="18" fillId="9" borderId="0" xfId="0" applyNumberFormat="1" applyFont="1" applyFill="1" applyAlignment="1" applyProtection="1">
      <alignment horizontal="right" vertical="center"/>
      <protection hidden="1"/>
    </xf>
    <xf numFmtId="4" fontId="18" fillId="0" borderId="0" xfId="0" applyNumberFormat="1" applyFont="1" applyAlignment="1" applyProtection="1">
      <alignment horizontal="left" vertical="center"/>
      <protection hidden="1"/>
    </xf>
    <xf numFmtId="4" fontId="18" fillId="0" borderId="0" xfId="0" applyNumberFormat="1" applyFont="1" applyAlignment="1" applyProtection="1">
      <alignment horizontal="right" vertical="center"/>
      <protection hidden="1"/>
    </xf>
    <xf numFmtId="4" fontId="18" fillId="3" borderId="0" xfId="0" applyNumberFormat="1" applyFont="1" applyFill="1" applyAlignment="1" applyProtection="1">
      <alignment horizontal="center" vertical="center"/>
      <protection hidden="1"/>
    </xf>
    <xf numFmtId="4" fontId="18" fillId="3" borderId="0" xfId="0" applyNumberFormat="1" applyFont="1" applyFill="1" applyAlignment="1" applyProtection="1">
      <alignment horizontal="left" vertical="center"/>
      <protection hidden="1"/>
    </xf>
    <xf numFmtId="4" fontId="18" fillId="3" borderId="0" xfId="0" applyNumberFormat="1" applyFont="1" applyFill="1" applyAlignment="1" applyProtection="1">
      <alignment horizontal="right" vertical="center"/>
      <protection hidden="1"/>
    </xf>
    <xf numFmtId="4" fontId="18" fillId="8" borderId="0" xfId="0" applyNumberFormat="1" applyFont="1" applyFill="1" applyAlignment="1" applyProtection="1">
      <alignment horizontal="center" vertical="center"/>
      <protection hidden="1"/>
    </xf>
    <xf numFmtId="4" fontId="18" fillId="8" borderId="0" xfId="0" applyNumberFormat="1" applyFont="1" applyFill="1" applyAlignment="1" applyProtection="1">
      <alignment horizontal="left" vertical="center"/>
      <protection hidden="1"/>
    </xf>
    <xf numFmtId="4" fontId="7" fillId="8" borderId="0" xfId="0" applyNumberFormat="1" applyFont="1" applyFill="1" applyAlignment="1" applyProtection="1">
      <alignment horizontal="right" vertical="center"/>
      <protection hidden="1"/>
    </xf>
    <xf numFmtId="170" fontId="0" fillId="0" borderId="15" xfId="0" applyNumberFormat="1" applyBorder="1" applyAlignment="1" applyProtection="1">
      <alignment horizontal="center" vertical="center"/>
      <protection hidden="1"/>
    </xf>
    <xf numFmtId="173" fontId="35" fillId="0" borderId="36" xfId="1" applyNumberFormat="1" applyFont="1" applyBorder="1" applyAlignment="1" applyProtection="1">
      <alignment horizontal="center" vertical="center"/>
      <protection locked="0"/>
    </xf>
    <xf numFmtId="166" fontId="7" fillId="0" borderId="0" xfId="0" applyNumberFormat="1" applyFont="1" applyAlignment="1" applyProtection="1">
      <alignment horizontal="right" vertical="center"/>
      <protection hidden="1"/>
    </xf>
    <xf numFmtId="0" fontId="6" fillId="0" borderId="0" xfId="0" applyFont="1" applyAlignment="1" applyProtection="1">
      <alignment horizontal="left" vertical="top"/>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2" fillId="0" borderId="0" xfId="0" applyFont="1" applyAlignment="1" applyProtection="1">
      <alignment horizontal="right" vertical="top"/>
      <protection hidden="1"/>
    </xf>
    <xf numFmtId="0" fontId="17" fillId="0" borderId="0" xfId="0" applyFont="1" applyAlignment="1" applyProtection="1">
      <alignment horizontal="left" vertical="center" wrapText="1"/>
      <protection hidden="1"/>
    </xf>
    <xf numFmtId="0" fontId="17" fillId="0" borderId="0" xfId="0" applyFont="1" applyAlignment="1" applyProtection="1">
      <alignment horizontal="right" vertical="center" wrapText="1"/>
      <protection hidden="1"/>
    </xf>
    <xf numFmtId="0" fontId="3" fillId="0" borderId="0" xfId="0" applyFont="1" applyAlignment="1" applyProtection="1">
      <alignment horizontal="center" vertical="top"/>
      <protection hidden="1"/>
    </xf>
    <xf numFmtId="0" fontId="2" fillId="0" borderId="0" xfId="0" applyFont="1" applyAlignment="1" applyProtection="1">
      <alignment vertical="center" wrapText="1"/>
      <protection hidden="1"/>
    </xf>
    <xf numFmtId="166" fontId="7" fillId="0" borderId="52" xfId="0" applyNumberFormat="1" applyFont="1" applyBorder="1" applyAlignment="1" applyProtection="1">
      <alignment horizontal="right" vertical="center"/>
      <protection locked="0"/>
    </xf>
    <xf numFmtId="166" fontId="7" fillId="0" borderId="26" xfId="0" applyNumberFormat="1" applyFont="1" applyBorder="1" applyAlignment="1" applyProtection="1">
      <alignment horizontal="right" vertical="center"/>
      <protection locked="0"/>
    </xf>
    <xf numFmtId="166" fontId="7" fillId="0" borderId="50" xfId="0" applyNumberFormat="1" applyFont="1" applyBorder="1" applyAlignment="1" applyProtection="1">
      <alignment horizontal="right" vertical="center"/>
      <protection locked="0"/>
    </xf>
    <xf numFmtId="166" fontId="7" fillId="2" borderId="53" xfId="0" applyNumberFormat="1" applyFont="1" applyFill="1" applyBorder="1" applyAlignment="1" applyProtection="1">
      <alignment horizontal="right" vertical="center"/>
      <protection hidden="1"/>
    </xf>
    <xf numFmtId="166" fontId="7" fillId="9" borderId="53" xfId="0" applyNumberFormat="1" applyFont="1" applyFill="1" applyBorder="1" applyAlignment="1" applyProtection="1">
      <alignment horizontal="right" vertical="center"/>
      <protection hidden="1"/>
    </xf>
    <xf numFmtId="166" fontId="7" fillId="0" borderId="53" xfId="0" applyNumberFormat="1" applyFont="1" applyBorder="1" applyAlignment="1" applyProtection="1">
      <alignment horizontal="right" vertical="center"/>
      <protection hidden="1"/>
    </xf>
    <xf numFmtId="166" fontId="7" fillId="3" borderId="53" xfId="0" applyNumberFormat="1" applyFont="1" applyFill="1" applyBorder="1" applyAlignment="1" applyProtection="1">
      <alignment horizontal="right" vertical="center"/>
      <protection hidden="1"/>
    </xf>
    <xf numFmtId="0" fontId="7" fillId="0" borderId="18" xfId="0" applyFont="1" applyBorder="1" applyAlignment="1" applyProtection="1">
      <alignment horizontal="center" vertical="center"/>
      <protection hidden="1"/>
    </xf>
    <xf numFmtId="0" fontId="2" fillId="0" borderId="0" xfId="0" applyFont="1" applyAlignment="1" applyProtection="1">
      <alignment vertical="top" wrapText="1"/>
      <protection hidden="1"/>
    </xf>
    <xf numFmtId="0" fontId="18" fillId="0" borderId="0" xfId="0" applyFont="1" applyAlignment="1" applyProtection="1">
      <alignment horizontal="left" vertical="center"/>
      <protection hidden="1"/>
    </xf>
    <xf numFmtId="0" fontId="34" fillId="0" borderId="31"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2" fillId="0" borderId="18" xfId="0" applyFont="1" applyBorder="1" applyAlignment="1" applyProtection="1">
      <alignment horizontal="center" vertical="center"/>
      <protection hidden="1"/>
    </xf>
    <xf numFmtId="0" fontId="7" fillId="6" borderId="0" xfId="0" applyFont="1" applyFill="1" applyAlignment="1" applyProtection="1">
      <alignment horizontal="left" vertical="center"/>
      <protection hidden="1"/>
    </xf>
    <xf numFmtId="0" fontId="7" fillId="0" borderId="0" xfId="0" quotePrefix="1" applyFont="1" applyAlignment="1" applyProtection="1">
      <alignment vertical="center"/>
      <protection hidden="1"/>
    </xf>
    <xf numFmtId="0" fontId="47" fillId="0" borderId="0" xfId="0" applyFont="1" applyAlignment="1" applyProtection="1">
      <alignment horizontal="center" vertical="center"/>
      <protection hidden="1"/>
    </xf>
    <xf numFmtId="4" fontId="7" fillId="0" borderId="31" xfId="1" applyNumberFormat="1" applyFont="1" applyBorder="1" applyAlignment="1" applyProtection="1">
      <alignment horizontal="center" vertical="center"/>
      <protection hidden="1"/>
    </xf>
    <xf numFmtId="4" fontId="48" fillId="0" borderId="0" xfId="0" applyNumberFormat="1" applyFont="1" applyAlignment="1" applyProtection="1">
      <alignment horizontal="center" vertical="center"/>
      <protection hidden="1"/>
    </xf>
    <xf numFmtId="4" fontId="46" fillId="0" borderId="24" xfId="0" applyNumberFormat="1" applyFont="1" applyBorder="1" applyAlignment="1" applyProtection="1">
      <alignment horizontal="right" vertical="center"/>
      <protection hidden="1"/>
    </xf>
    <xf numFmtId="0" fontId="46" fillId="0" borderId="50" xfId="0" applyFont="1" applyBorder="1" applyAlignment="1" applyProtection="1">
      <alignment vertical="center"/>
      <protection hidden="1"/>
    </xf>
    <xf numFmtId="168" fontId="7" fillId="0" borderId="5" xfId="0" applyNumberFormat="1" applyFont="1" applyBorder="1" applyAlignment="1" applyProtection="1">
      <alignment horizontal="right" vertical="center"/>
      <protection hidden="1"/>
    </xf>
    <xf numFmtId="0" fontId="7" fillId="0" borderId="55" xfId="0" applyFont="1" applyBorder="1" applyAlignment="1" applyProtection="1">
      <alignment horizontal="right" vertical="center"/>
      <protection hidden="1"/>
    </xf>
    <xf numFmtId="168" fontId="7" fillId="0" borderId="55" xfId="0" applyNumberFormat="1" applyFont="1" applyBorder="1" applyAlignment="1" applyProtection="1">
      <alignment horizontal="right" vertical="center"/>
      <protection hidden="1"/>
    </xf>
    <xf numFmtId="169" fontId="7" fillId="0" borderId="56" xfId="0" applyNumberFormat="1" applyFont="1" applyBorder="1" applyAlignment="1" applyProtection="1">
      <alignment horizontal="right" vertical="center"/>
      <protection hidden="1"/>
    </xf>
    <xf numFmtId="167" fontId="7" fillId="0" borderId="0" xfId="0" applyNumberFormat="1" applyFont="1" applyAlignment="1" applyProtection="1">
      <alignment horizontal="right" vertical="center" wrapText="1"/>
      <protection hidden="1"/>
    </xf>
    <xf numFmtId="49" fontId="8" fillId="0" borderId="0" xfId="0" applyNumberFormat="1" applyFont="1" applyAlignment="1" applyProtection="1">
      <alignment horizontal="right" vertical="center"/>
      <protection hidden="1"/>
    </xf>
    <xf numFmtId="0" fontId="3" fillId="0" borderId="0" xfId="0" applyFont="1" applyAlignment="1" applyProtection="1">
      <alignment horizontal="left" vertical="center"/>
      <protection hidden="1"/>
    </xf>
    <xf numFmtId="0" fontId="51" fillId="0" borderId="31" xfId="0"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169" fontId="29" fillId="0" borderId="0" xfId="0" applyNumberFormat="1" applyFont="1" applyAlignment="1" applyProtection="1">
      <alignment horizontal="right" vertical="center"/>
      <protection hidden="1"/>
    </xf>
    <xf numFmtId="0" fontId="2" fillId="0" borderId="23" xfId="0" quotePrefix="1" applyFont="1" applyBorder="1" applyAlignment="1" applyProtection="1">
      <alignment horizontal="right" vertical="center"/>
      <protection locked="0"/>
    </xf>
    <xf numFmtId="169" fontId="2" fillId="0" borderId="58" xfId="0" applyNumberFormat="1" applyFont="1" applyBorder="1" applyAlignment="1" applyProtection="1">
      <alignment horizontal="right" vertical="center"/>
      <protection locked="0"/>
    </xf>
    <xf numFmtId="0" fontId="16"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16" fillId="0" borderId="45" xfId="0" applyFont="1" applyBorder="1" applyAlignment="1" applyProtection="1">
      <alignment horizontal="right" vertical="center"/>
      <protection hidden="1"/>
    </xf>
    <xf numFmtId="0" fontId="15" fillId="0" borderId="45" xfId="0" applyFont="1" applyBorder="1" applyAlignment="1" applyProtection="1">
      <alignment horizontal="right" vertical="center"/>
      <protection hidden="1"/>
    </xf>
    <xf numFmtId="0" fontId="53" fillId="0" borderId="0" xfId="0" applyFont="1" applyAlignment="1" applyProtection="1">
      <alignment horizontal="right"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right" vertical="center"/>
      <protection hidden="1"/>
    </xf>
    <xf numFmtId="169" fontId="16" fillId="0" borderId="0" xfId="0" applyNumberFormat="1" applyFont="1" applyAlignment="1" applyProtection="1">
      <alignment vertical="center"/>
      <protection hidden="1"/>
    </xf>
    <xf numFmtId="0" fontId="28" fillId="0" borderId="0" xfId="0" applyFont="1" applyAlignment="1" applyProtection="1">
      <alignment vertical="center"/>
      <protection hidden="1"/>
    </xf>
    <xf numFmtId="0" fontId="16" fillId="2" borderId="45" xfId="0" applyFont="1" applyFill="1" applyBorder="1" applyAlignment="1" applyProtection="1">
      <alignment horizontal="left" vertical="center"/>
      <protection hidden="1"/>
    </xf>
    <xf numFmtId="49" fontId="8" fillId="2" borderId="45" xfId="0" applyNumberFormat="1" applyFont="1" applyFill="1" applyBorder="1" applyAlignment="1" applyProtection="1">
      <alignment horizontal="right" vertical="center"/>
      <protection hidden="1"/>
    </xf>
    <xf numFmtId="169" fontId="29" fillId="2" borderId="30" xfId="0" applyNumberFormat="1" applyFont="1" applyFill="1" applyBorder="1" applyAlignment="1" applyProtection="1">
      <alignment horizontal="right" vertical="center"/>
      <protection hidden="1"/>
    </xf>
    <xf numFmtId="0" fontId="18" fillId="6" borderId="0" xfId="0" applyFont="1" applyFill="1" applyProtection="1">
      <protection hidden="1"/>
    </xf>
    <xf numFmtId="0" fontId="18" fillId="0" borderId="0" xfId="0" applyFont="1" applyAlignment="1" applyProtection="1">
      <alignment horizontal="center"/>
      <protection hidden="1"/>
    </xf>
    <xf numFmtId="0" fontId="18" fillId="6" borderId="0" xfId="0" applyFont="1" applyFill="1" applyAlignment="1" applyProtection="1">
      <alignment vertical="center"/>
      <protection hidden="1"/>
    </xf>
    <xf numFmtId="4" fontId="18" fillId="0" borderId="0" xfId="0" applyNumberFormat="1" applyFont="1" applyAlignment="1" applyProtection="1">
      <alignment vertical="center"/>
      <protection hidden="1"/>
    </xf>
    <xf numFmtId="4" fontId="18" fillId="6" borderId="0" xfId="0" applyNumberFormat="1" applyFont="1" applyFill="1" applyAlignment="1" applyProtection="1">
      <alignment vertical="center"/>
      <protection hidden="1"/>
    </xf>
    <xf numFmtId="4" fontId="55" fillId="0" borderId="0" xfId="0" applyNumberFormat="1" applyFont="1" applyAlignment="1" applyProtection="1">
      <alignment horizontal="center" vertical="center"/>
      <protection hidden="1"/>
    </xf>
    <xf numFmtId="4" fontId="55" fillId="9" borderId="0" xfId="0" applyNumberFormat="1" applyFont="1" applyFill="1" applyAlignment="1" applyProtection="1">
      <alignment horizontal="right" vertical="center"/>
      <protection hidden="1"/>
    </xf>
    <xf numFmtId="4" fontId="55" fillId="3" borderId="0" xfId="0" applyNumberFormat="1" applyFont="1" applyFill="1" applyAlignment="1" applyProtection="1">
      <alignment horizontal="right" vertical="center"/>
      <protection hidden="1"/>
    </xf>
    <xf numFmtId="4" fontId="55" fillId="0" borderId="0" xfId="0" applyNumberFormat="1" applyFont="1" applyAlignment="1" applyProtection="1">
      <alignment horizontal="right" vertical="center"/>
      <protection hidden="1"/>
    </xf>
    <xf numFmtId="4" fontId="55" fillId="8" borderId="0" xfId="0" applyNumberFormat="1" applyFont="1" applyFill="1" applyAlignment="1" applyProtection="1">
      <alignment horizontal="right" vertical="center"/>
      <protection hidden="1"/>
    </xf>
    <xf numFmtId="4" fontId="55" fillId="0" borderId="52" xfId="0" applyNumberFormat="1" applyFont="1" applyBorder="1" applyAlignment="1" applyProtection="1">
      <alignment horizontal="right" vertical="center"/>
      <protection locked="0"/>
    </xf>
    <xf numFmtId="4" fontId="55" fillId="0" borderId="26" xfId="0" applyNumberFormat="1" applyFont="1" applyBorder="1" applyAlignment="1" applyProtection="1">
      <alignment horizontal="right" vertical="center"/>
      <protection locked="0"/>
    </xf>
    <xf numFmtId="4" fontId="55" fillId="0" borderId="50" xfId="0" applyNumberFormat="1" applyFont="1" applyBorder="1" applyAlignment="1" applyProtection="1">
      <alignment horizontal="right" vertical="center"/>
      <protection locked="0"/>
    </xf>
    <xf numFmtId="4" fontId="55" fillId="3" borderId="53" xfId="0" applyNumberFormat="1" applyFont="1" applyFill="1" applyBorder="1" applyAlignment="1" applyProtection="1">
      <alignment horizontal="right" vertical="center"/>
      <protection hidden="1"/>
    </xf>
    <xf numFmtId="4" fontId="55" fillId="9" borderId="53" xfId="0" applyNumberFormat="1" applyFont="1" applyFill="1" applyBorder="1" applyAlignment="1" applyProtection="1">
      <alignment horizontal="right" vertical="center"/>
      <protection hidden="1"/>
    </xf>
    <xf numFmtId="4" fontId="55" fillId="2" borderId="53" xfId="0" applyNumberFormat="1" applyFont="1" applyFill="1" applyBorder="1" applyAlignment="1" applyProtection="1">
      <alignment horizontal="right" vertical="center"/>
      <protection hidden="1"/>
    </xf>
    <xf numFmtId="0" fontId="56" fillId="0" borderId="0" xfId="0" applyFont="1" applyAlignment="1" applyProtection="1">
      <alignment vertical="center"/>
      <protection hidden="1"/>
    </xf>
    <xf numFmtId="0" fontId="56" fillId="0" borderId="31" xfId="0" applyFont="1" applyBorder="1" applyAlignment="1" applyProtection="1">
      <alignment horizontal="center" vertical="center"/>
      <protection hidden="1"/>
    </xf>
    <xf numFmtId="0" fontId="55" fillId="0" borderId="0" xfId="0" applyFont="1" applyAlignment="1" applyProtection="1">
      <alignment vertical="center"/>
      <protection hidden="1"/>
    </xf>
    <xf numFmtId="4" fontId="55" fillId="8" borderId="31" xfId="0" applyNumberFormat="1" applyFont="1" applyFill="1" applyBorder="1" applyAlignment="1" applyProtection="1">
      <alignment horizontal="center" vertical="center"/>
      <protection hidden="1"/>
    </xf>
    <xf numFmtId="4" fontId="55" fillId="4" borderId="31" xfId="0" applyNumberFormat="1" applyFont="1" applyFill="1" applyBorder="1" applyAlignment="1" applyProtection="1">
      <alignment horizontal="center" vertical="center"/>
      <protection hidden="1"/>
    </xf>
    <xf numFmtId="4" fontId="56" fillId="0" borderId="31" xfId="0" applyNumberFormat="1" applyFont="1" applyBorder="1" applyAlignment="1" applyProtection="1">
      <alignment vertical="center"/>
      <protection hidden="1"/>
    </xf>
    <xf numFmtId="4" fontId="55" fillId="8" borderId="60" xfId="0" applyNumberFormat="1" applyFont="1" applyFill="1" applyBorder="1" applyAlignment="1" applyProtection="1">
      <alignment horizontal="right" vertical="center"/>
      <protection hidden="1"/>
    </xf>
    <xf numFmtId="0" fontId="7" fillId="0" borderId="18" xfId="0" applyFont="1" applyBorder="1" applyAlignment="1" applyProtection="1">
      <alignment horizontal="right" vertical="center"/>
      <protection hidden="1"/>
    </xf>
    <xf numFmtId="0" fontId="7" fillId="6" borderId="13" xfId="0" applyFont="1" applyFill="1" applyBorder="1" applyAlignment="1" applyProtection="1">
      <alignment horizontal="left" vertical="center"/>
      <protection locked="0"/>
    </xf>
    <xf numFmtId="0" fontId="7" fillId="6" borderId="0" xfId="0" applyFont="1" applyFill="1" applyAlignment="1" applyProtection="1">
      <alignment horizontal="left" vertical="center"/>
      <protection locked="0"/>
    </xf>
    <xf numFmtId="0" fontId="54" fillId="7" borderId="61" xfId="0" applyFont="1" applyFill="1" applyBorder="1" applyAlignment="1" applyProtection="1">
      <alignment horizontal="center" vertical="center" wrapText="1"/>
      <protection locked="0"/>
    </xf>
    <xf numFmtId="0" fontId="54" fillId="7" borderId="62" xfId="0" applyFont="1" applyFill="1" applyBorder="1" applyAlignment="1" applyProtection="1">
      <alignment horizontal="center" vertical="center" wrapText="1"/>
      <protection locked="0"/>
    </xf>
    <xf numFmtId="0" fontId="7" fillId="0" borderId="22" xfId="0" applyFont="1" applyBorder="1" applyAlignment="1" applyProtection="1">
      <alignment horizontal="left" vertical="center"/>
      <protection hidden="1"/>
    </xf>
    <xf numFmtId="0" fontId="7" fillId="6" borderId="22" xfId="0" applyFont="1" applyFill="1" applyBorder="1" applyAlignment="1" applyProtection="1">
      <alignment vertical="center"/>
      <protection hidden="1"/>
    </xf>
    <xf numFmtId="166" fontId="7" fillId="0" borderId="10" xfId="0" applyNumberFormat="1" applyFont="1" applyBorder="1" applyAlignment="1" applyProtection="1">
      <alignment horizontal="right" vertical="center"/>
      <protection locked="0"/>
    </xf>
    <xf numFmtId="4" fontId="55" fillId="0" borderId="20" xfId="0" applyNumberFormat="1" applyFont="1" applyBorder="1" applyAlignment="1" applyProtection="1">
      <alignment horizontal="right" vertical="center"/>
      <protection hidden="1"/>
    </xf>
    <xf numFmtId="4" fontId="55" fillId="0" borderId="10" xfId="0" applyNumberFormat="1" applyFont="1" applyBorder="1" applyAlignment="1" applyProtection="1">
      <alignment horizontal="right" vertical="center"/>
      <protection hidden="1"/>
    </xf>
    <xf numFmtId="4" fontId="55" fillId="0" borderId="58" xfId="0" applyNumberFormat="1" applyFont="1" applyBorder="1" applyAlignment="1" applyProtection="1">
      <alignment horizontal="right" vertical="center"/>
      <protection hidden="1"/>
    </xf>
    <xf numFmtId="4" fontId="55" fillId="8" borderId="16" xfId="0" applyNumberFormat="1" applyFont="1" applyFill="1" applyBorder="1" applyAlignment="1" applyProtection="1">
      <alignment horizontal="right" vertical="center"/>
      <protection hidden="1"/>
    </xf>
    <xf numFmtId="166" fontId="7" fillId="0" borderId="20" xfId="0" applyNumberFormat="1" applyFont="1" applyBorder="1" applyAlignment="1" applyProtection="1">
      <alignment horizontal="right" vertical="center"/>
      <protection locked="0"/>
    </xf>
    <xf numFmtId="166" fontId="7" fillId="0" borderId="58" xfId="0" applyNumberFormat="1" applyFont="1" applyBorder="1" applyAlignment="1" applyProtection="1">
      <alignment horizontal="right" vertical="center"/>
      <protection locked="0"/>
    </xf>
    <xf numFmtId="166" fontId="7" fillId="8" borderId="16" xfId="0" applyNumberFormat="1" applyFont="1" applyFill="1" applyBorder="1" applyAlignment="1" applyProtection="1">
      <alignment horizontal="right" vertical="center"/>
      <protection hidden="1"/>
    </xf>
    <xf numFmtId="0" fontId="2" fillId="0" borderId="2" xfId="0" applyFont="1" applyBorder="1" applyAlignment="1" applyProtection="1">
      <alignment horizontal="right" vertical="center"/>
      <protection hidden="1"/>
    </xf>
    <xf numFmtId="0" fontId="2" fillId="0" borderId="13" xfId="0" applyFont="1" applyBorder="1" applyAlignment="1" applyProtection="1">
      <alignment horizontal="right" vertical="center"/>
      <protection hidden="1"/>
    </xf>
    <xf numFmtId="169" fontId="2" fillId="0" borderId="20" xfId="0" applyNumberFormat="1" applyFont="1" applyBorder="1" applyAlignment="1" applyProtection="1">
      <alignment horizontal="right" vertical="center"/>
      <protection hidden="1"/>
    </xf>
    <xf numFmtId="0" fontId="2" fillId="0" borderId="29" xfId="0" applyFont="1" applyBorder="1" applyAlignment="1" applyProtection="1">
      <alignment horizontal="right" vertical="center"/>
      <protection hidden="1"/>
    </xf>
    <xf numFmtId="0" fontId="2" fillId="0" borderId="25" xfId="0" applyFont="1" applyBorder="1" applyAlignment="1" applyProtection="1">
      <alignment horizontal="right" vertical="center"/>
      <protection hidden="1"/>
    </xf>
    <xf numFmtId="169" fontId="2" fillId="0" borderId="49" xfId="0" applyNumberFormat="1" applyFont="1" applyBorder="1" applyAlignment="1" applyProtection="1">
      <alignment horizontal="right" vertical="center"/>
      <protection hidden="1"/>
    </xf>
    <xf numFmtId="169" fontId="2" fillId="0" borderId="26" xfId="0" applyNumberFormat="1" applyFont="1" applyBorder="1" applyAlignment="1" applyProtection="1">
      <alignment horizontal="right" vertical="center"/>
      <protection hidden="1"/>
    </xf>
    <xf numFmtId="169" fontId="2" fillId="0" borderId="28" xfId="0" applyNumberFormat="1" applyFont="1" applyBorder="1" applyAlignment="1" applyProtection="1">
      <alignment horizontal="right" vertical="center"/>
      <protection hidden="1"/>
    </xf>
    <xf numFmtId="0" fontId="2" fillId="0" borderId="27" xfId="0" applyFont="1" applyBorder="1" applyAlignment="1" applyProtection="1">
      <alignment horizontal="right" vertical="center"/>
      <protection hidden="1"/>
    </xf>
    <xf numFmtId="0" fontId="2" fillId="0" borderId="18" xfId="0" applyFont="1" applyBorder="1" applyAlignment="1" applyProtection="1">
      <alignment horizontal="right" vertical="center"/>
      <protection hidden="1"/>
    </xf>
    <xf numFmtId="0" fontId="2" fillId="0" borderId="17" xfId="0" applyFont="1" applyBorder="1" applyAlignment="1" applyProtection="1">
      <alignment horizontal="right" vertical="center"/>
      <protection hidden="1"/>
    </xf>
    <xf numFmtId="0" fontId="2"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xf numFmtId="0" fontId="3" fillId="0" borderId="15" xfId="0" applyFont="1" applyBorder="1" applyAlignment="1" applyProtection="1">
      <alignment horizontal="right" vertical="center"/>
      <protection hidden="1"/>
    </xf>
    <xf numFmtId="0" fontId="0" fillId="0" borderId="0" xfId="0" applyAlignment="1" applyProtection="1">
      <alignment horizontal="right" vertical="top"/>
      <protection hidden="1"/>
    </xf>
    <xf numFmtId="0" fontId="20" fillId="0" borderId="0" xfId="0"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3" fillId="0" borderId="13" xfId="0" applyFont="1" applyBorder="1" applyAlignment="1" applyProtection="1">
      <alignment horizontal="right" vertical="center"/>
      <protection hidden="1"/>
    </xf>
    <xf numFmtId="169" fontId="15" fillId="0" borderId="0" xfId="0" applyNumberFormat="1" applyFont="1" applyAlignment="1" applyProtection="1">
      <alignment horizontal="right" vertical="center"/>
      <protection hidden="1"/>
    </xf>
    <xf numFmtId="169" fontId="2" fillId="0" borderId="0" xfId="0" applyNumberFormat="1" applyFont="1" applyAlignment="1" applyProtection="1">
      <alignment horizontal="right" vertical="center"/>
      <protection hidden="1"/>
    </xf>
    <xf numFmtId="169" fontId="16" fillId="0" borderId="16" xfId="0" applyNumberFormat="1" applyFont="1" applyBorder="1" applyAlignment="1" applyProtection="1">
      <alignment horizontal="right" vertical="center"/>
      <protection hidden="1"/>
    </xf>
    <xf numFmtId="0" fontId="0" fillId="0" borderId="13" xfId="0" applyBorder="1" applyAlignment="1" applyProtection="1">
      <alignment horizontal="right" vertical="center"/>
      <protection hidden="1"/>
    </xf>
    <xf numFmtId="0" fontId="2" fillId="0" borderId="5" xfId="0" applyFont="1" applyBorder="1" applyAlignment="1" applyProtection="1">
      <alignment horizontal="right" vertical="center"/>
      <protection hidden="1"/>
    </xf>
    <xf numFmtId="0" fontId="2" fillId="0" borderId="29" xfId="0" applyFont="1" applyBorder="1" applyAlignment="1" applyProtection="1">
      <alignment vertical="center"/>
      <protection hidden="1"/>
    </xf>
    <xf numFmtId="0" fontId="2" fillId="0" borderId="25" xfId="0" applyFont="1" applyBorder="1" applyAlignment="1" applyProtection="1">
      <alignment vertical="center"/>
      <protection hidden="1"/>
    </xf>
    <xf numFmtId="0" fontId="2" fillId="0" borderId="26" xfId="0" applyFont="1" applyBorder="1" applyAlignment="1" applyProtection="1">
      <alignment vertical="center"/>
      <protection hidden="1"/>
    </xf>
    <xf numFmtId="0" fontId="2" fillId="0" borderId="47" xfId="0" applyFont="1" applyBorder="1" applyAlignment="1" applyProtection="1">
      <alignment vertical="center"/>
      <protection hidden="1"/>
    </xf>
    <xf numFmtId="0" fontId="4" fillId="0" borderId="0" xfId="0" applyFont="1" applyAlignment="1" applyProtection="1">
      <alignment horizontal="center" vertical="center"/>
      <protection hidden="1"/>
    </xf>
    <xf numFmtId="0" fontId="1" fillId="0" borderId="15" xfId="0" applyFont="1" applyBorder="1" applyAlignment="1" applyProtection="1">
      <alignment vertical="center"/>
      <protection hidden="1"/>
    </xf>
    <xf numFmtId="0" fontId="57" fillId="0" borderId="15" xfId="0" applyFont="1" applyBorder="1" applyAlignment="1" applyProtection="1">
      <alignment vertical="center"/>
      <protection hidden="1"/>
    </xf>
    <xf numFmtId="4" fontId="2" fillId="0" borderId="15" xfId="1" applyNumberFormat="1" applyFont="1" applyBorder="1" applyAlignment="1" applyProtection="1">
      <alignment horizontal="right" vertical="center"/>
      <protection hidden="1"/>
    </xf>
    <xf numFmtId="4" fontId="15" fillId="0" borderId="15" xfId="1" applyNumberFormat="1" applyFont="1" applyBorder="1" applyAlignment="1" applyProtection="1">
      <alignment horizontal="right" vertical="center"/>
      <protection hidden="1"/>
    </xf>
    <xf numFmtId="0" fontId="15" fillId="0" borderId="15" xfId="0" applyFont="1" applyBorder="1" applyAlignment="1" applyProtection="1">
      <alignment horizontal="left" vertical="center"/>
      <protection hidden="1"/>
    </xf>
    <xf numFmtId="0" fontId="15" fillId="0" borderId="15" xfId="0" applyFont="1" applyBorder="1" applyAlignment="1" applyProtection="1">
      <alignment horizontal="center" vertical="center" textRotation="90" wrapText="1"/>
      <protection hidden="1"/>
    </xf>
    <xf numFmtId="0" fontId="1" fillId="0" borderId="13" xfId="0" applyFont="1" applyBorder="1" applyAlignment="1" applyProtection="1">
      <alignment horizontal="left" vertical="center"/>
      <protection hidden="1"/>
    </xf>
    <xf numFmtId="0" fontId="2" fillId="0" borderId="13" xfId="0" applyFont="1" applyBorder="1" applyAlignment="1" applyProtection="1">
      <alignment horizontal="left" vertical="center"/>
      <protection hidden="1"/>
    </xf>
    <xf numFmtId="4" fontId="2" fillId="0" borderId="13" xfId="1" applyNumberFormat="1" applyFont="1" applyBorder="1" applyAlignment="1" applyProtection="1">
      <alignment horizontal="right" vertical="center"/>
      <protection hidden="1"/>
    </xf>
    <xf numFmtId="4" fontId="15" fillId="0" borderId="13" xfId="1" applyNumberFormat="1" applyFont="1" applyBorder="1" applyAlignment="1" applyProtection="1">
      <alignment horizontal="right" vertical="center"/>
      <protection hidden="1"/>
    </xf>
    <xf numFmtId="0" fontId="15" fillId="0" borderId="13" xfId="0" applyFont="1" applyBorder="1" applyAlignment="1" applyProtection="1">
      <alignment horizontal="left" vertical="center"/>
      <protection hidden="1"/>
    </xf>
    <xf numFmtId="0" fontId="15" fillId="0" borderId="13" xfId="0" applyFont="1" applyBorder="1" applyAlignment="1" applyProtection="1">
      <alignment horizontal="center" vertical="center" textRotation="90" wrapText="1"/>
      <protection hidden="1"/>
    </xf>
    <xf numFmtId="0" fontId="10" fillId="0" borderId="0" xfId="0" applyFont="1" applyAlignment="1" applyProtection="1">
      <alignment horizontal="left" vertical="center"/>
      <protection hidden="1"/>
    </xf>
    <xf numFmtId="0" fontId="4" fillId="0" borderId="18" xfId="0" applyFont="1" applyBorder="1" applyAlignment="1" applyProtection="1">
      <alignment horizontal="left" vertical="center"/>
      <protection hidden="1"/>
    </xf>
    <xf numFmtId="169" fontId="4" fillId="0" borderId="0" xfId="0" applyNumberFormat="1" applyFont="1" applyAlignment="1" applyProtection="1">
      <alignment vertical="center"/>
      <protection hidden="1"/>
    </xf>
    <xf numFmtId="9" fontId="59" fillId="0" borderId="0" xfId="0" applyNumberFormat="1" applyFont="1" applyAlignment="1" applyProtection="1">
      <alignment horizontal="center" vertical="center"/>
      <protection hidden="1"/>
    </xf>
    <xf numFmtId="49" fontId="4" fillId="0" borderId="0" xfId="0" applyNumberFormat="1" applyFont="1" applyAlignment="1" applyProtection="1">
      <alignment horizontal="right" vertical="center"/>
      <protection hidden="1"/>
    </xf>
    <xf numFmtId="0" fontId="2" fillId="0" borderId="17" xfId="0" applyFont="1" applyBorder="1" applyAlignment="1" applyProtection="1">
      <alignment horizontal="left" vertical="center"/>
      <protection hidden="1"/>
    </xf>
    <xf numFmtId="169" fontId="2" fillId="0" borderId="13" xfId="0" applyNumberFormat="1" applyFont="1" applyBorder="1" applyAlignment="1" applyProtection="1">
      <alignment vertical="center"/>
      <protection hidden="1"/>
    </xf>
    <xf numFmtId="0" fontId="2" fillId="0" borderId="13" xfId="0" applyFont="1" applyBorder="1" applyAlignment="1" applyProtection="1">
      <alignment horizontal="center" vertical="center"/>
      <protection hidden="1"/>
    </xf>
    <xf numFmtId="9" fontId="3" fillId="0" borderId="13" xfId="0" applyNumberFormat="1" applyFont="1" applyBorder="1" applyAlignment="1" applyProtection="1">
      <alignment horizontal="center" vertical="center"/>
      <protection hidden="1"/>
    </xf>
    <xf numFmtId="49" fontId="2" fillId="0" borderId="13" xfId="0" applyNumberFormat="1" applyFont="1" applyBorder="1" applyAlignment="1" applyProtection="1">
      <alignment horizontal="right" vertical="center"/>
      <protection hidden="1"/>
    </xf>
    <xf numFmtId="169" fontId="3" fillId="0" borderId="10" xfId="0" applyNumberFormat="1" applyFont="1" applyBorder="1" applyAlignment="1" applyProtection="1">
      <alignment horizontal="right" vertical="center"/>
      <protection hidden="1"/>
    </xf>
    <xf numFmtId="169" fontId="4" fillId="0" borderId="0" xfId="0" applyNumberFormat="1" applyFont="1" applyAlignment="1" applyProtection="1">
      <alignment horizontal="right" vertical="center"/>
      <protection hidden="1"/>
    </xf>
    <xf numFmtId="169" fontId="4" fillId="0" borderId="18" xfId="0" applyNumberFormat="1"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0" xfId="0" applyFont="1" applyAlignment="1" applyProtection="1">
      <alignment vertical="center"/>
      <protection hidden="1"/>
    </xf>
    <xf numFmtId="169" fontId="28" fillId="0" borderId="10" xfId="1" applyNumberFormat="1" applyFont="1" applyFill="1" applyBorder="1" applyAlignment="1" applyProtection="1">
      <alignment horizontal="right" vertical="center"/>
      <protection locked="0"/>
    </xf>
    <xf numFmtId="169" fontId="4" fillId="0" borderId="10" xfId="0" applyNumberFormat="1" applyFont="1" applyBorder="1" applyAlignment="1" applyProtection="1">
      <alignment horizontal="right" vertical="center"/>
      <protection hidden="1"/>
    </xf>
    <xf numFmtId="0" fontId="4" fillId="0" borderId="18" xfId="0" quotePrefix="1" applyFont="1" applyBorder="1" applyAlignment="1" applyProtection="1">
      <alignment vertical="center"/>
      <protection hidden="1"/>
    </xf>
    <xf numFmtId="0" fontId="4" fillId="0" borderId="10" xfId="0" applyFont="1" applyBorder="1" applyAlignment="1" applyProtection="1">
      <alignment vertical="center"/>
      <protection hidden="1"/>
    </xf>
    <xf numFmtId="169" fontId="4" fillId="0" borderId="16" xfId="0" applyNumberFormat="1" applyFont="1" applyBorder="1" applyAlignment="1" applyProtection="1">
      <alignment horizontal="right" vertical="center"/>
      <protection hidden="1"/>
    </xf>
    <xf numFmtId="0" fontId="4" fillId="0" borderId="19" xfId="0" applyFont="1" applyBorder="1" applyAlignment="1" applyProtection="1">
      <alignment horizontal="left" vertical="center"/>
      <protection hidden="1"/>
    </xf>
    <xf numFmtId="169" fontId="4" fillId="0" borderId="15" xfId="0" applyNumberFormat="1" applyFont="1" applyBorder="1" applyAlignment="1" applyProtection="1">
      <alignment vertical="center"/>
      <protection hidden="1"/>
    </xf>
    <xf numFmtId="0" fontId="4" fillId="0" borderId="15" xfId="0" applyFont="1" applyBorder="1" applyAlignment="1" applyProtection="1">
      <alignment horizontal="center" vertical="center"/>
      <protection hidden="1"/>
    </xf>
    <xf numFmtId="9" fontId="59" fillId="0" borderId="15" xfId="0" applyNumberFormat="1" applyFont="1" applyBorder="1" applyAlignment="1" applyProtection="1">
      <alignment horizontal="center" vertical="center"/>
      <protection hidden="1"/>
    </xf>
    <xf numFmtId="49" fontId="4" fillId="0" borderId="15" xfId="0" applyNumberFormat="1" applyFont="1" applyBorder="1" applyAlignment="1" applyProtection="1">
      <alignment horizontal="right" vertical="center"/>
      <protection hidden="1"/>
    </xf>
    <xf numFmtId="0" fontId="4" fillId="0" borderId="5" xfId="0" quotePrefix="1" applyFont="1" applyBorder="1" applyAlignment="1" applyProtection="1">
      <alignment vertical="center"/>
      <protection hidden="1"/>
    </xf>
    <xf numFmtId="0" fontId="4" fillId="0" borderId="0" xfId="0" quotePrefix="1" applyFont="1" applyAlignment="1" applyProtection="1">
      <alignment vertical="center"/>
      <protection hidden="1"/>
    </xf>
    <xf numFmtId="0" fontId="4" fillId="0" borderId="10" xfId="0" quotePrefix="1" applyFont="1" applyBorder="1" applyAlignment="1" applyProtection="1">
      <alignment vertical="center"/>
      <protection hidden="1"/>
    </xf>
    <xf numFmtId="0" fontId="60" fillId="0" borderId="0" xfId="0" applyFont="1" applyAlignment="1" applyProtection="1">
      <alignment vertical="center"/>
      <protection hidden="1"/>
    </xf>
    <xf numFmtId="0" fontId="61" fillId="0" borderId="0" xfId="0" applyFont="1" applyAlignment="1" applyProtection="1">
      <alignment vertical="center"/>
      <protection hidden="1"/>
    </xf>
    <xf numFmtId="0" fontId="58" fillId="0" borderId="0" xfId="0" applyFont="1" applyAlignment="1" applyProtection="1">
      <alignment vertical="center"/>
      <protection hidden="1"/>
    </xf>
    <xf numFmtId="169" fontId="4" fillId="0" borderId="19" xfId="0" applyNumberFormat="1" applyFont="1" applyBorder="1" applyAlignment="1" applyProtection="1">
      <alignment vertical="center"/>
      <protection hidden="1"/>
    </xf>
    <xf numFmtId="165" fontId="56" fillId="0" borderId="14" xfId="0" applyNumberFormat="1" applyFont="1" applyBorder="1" applyAlignment="1" applyProtection="1">
      <alignment horizontal="right" vertical="center" wrapText="1"/>
      <protection locked="0"/>
    </xf>
    <xf numFmtId="165" fontId="56" fillId="0" borderId="7" xfId="0" applyNumberFormat="1" applyFont="1" applyBorder="1" applyAlignment="1" applyProtection="1">
      <alignment horizontal="right" vertical="center" wrapText="1"/>
      <protection locked="0"/>
    </xf>
    <xf numFmtId="165" fontId="56" fillId="0" borderId="54" xfId="0" applyNumberFormat="1" applyFont="1" applyBorder="1" applyAlignment="1" applyProtection="1">
      <alignment horizontal="right" vertical="center"/>
      <protection locked="0"/>
    </xf>
    <xf numFmtId="165" fontId="56" fillId="0" borderId="7" xfId="0" applyNumberFormat="1" applyFont="1" applyBorder="1" applyAlignment="1" applyProtection="1">
      <alignment horizontal="right" vertical="center"/>
      <protection locked="0"/>
    </xf>
    <xf numFmtId="165" fontId="56" fillId="0" borderId="0" xfId="0" applyNumberFormat="1" applyFont="1" applyAlignment="1" applyProtection="1">
      <alignment horizontal="right" vertical="center"/>
      <protection locked="0"/>
    </xf>
    <xf numFmtId="165" fontId="56" fillId="0" borderId="2" xfId="0" applyNumberFormat="1" applyFont="1" applyBorder="1" applyAlignment="1" applyProtection="1">
      <alignment horizontal="right" vertical="center"/>
      <protection locked="0"/>
    </xf>
    <xf numFmtId="4" fontId="7" fillId="0" borderId="70" xfId="0" applyNumberFormat="1" applyFont="1" applyBorder="1" applyAlignment="1" applyProtection="1">
      <alignment horizontal="right" vertical="center"/>
      <protection hidden="1"/>
    </xf>
    <xf numFmtId="0" fontId="7" fillId="12" borderId="5" xfId="0" applyFont="1" applyFill="1" applyBorder="1" applyAlignment="1" applyProtection="1">
      <alignment horizontal="center" vertical="center"/>
      <protection hidden="1"/>
    </xf>
    <xf numFmtId="0" fontId="7" fillId="12" borderId="0" xfId="0" applyFont="1" applyFill="1" applyAlignment="1" applyProtection="1">
      <alignment horizontal="center" vertical="center"/>
      <protection hidden="1"/>
    </xf>
    <xf numFmtId="0" fontId="7" fillId="10" borderId="0" xfId="0" applyFont="1" applyFill="1" applyAlignment="1" applyProtection="1">
      <alignment horizontal="center" vertical="center"/>
      <protection hidden="1"/>
    </xf>
    <xf numFmtId="0" fontId="7" fillId="11" borderId="0" xfId="0" applyFont="1" applyFill="1" applyAlignment="1" applyProtection="1">
      <alignment horizontal="center" vertical="center"/>
      <protection hidden="1"/>
    </xf>
    <xf numFmtId="0" fontId="7" fillId="11" borderId="2" xfId="0" applyFont="1" applyFill="1" applyBorder="1" applyAlignment="1" applyProtection="1">
      <alignment horizontal="center" vertical="center"/>
      <protection hidden="1"/>
    </xf>
    <xf numFmtId="0" fontId="0" fillId="13" borderId="0" xfId="0" applyFill="1" applyAlignment="1" applyProtection="1">
      <alignment vertical="center"/>
      <protection hidden="1"/>
    </xf>
    <xf numFmtId="0" fontId="0" fillId="10" borderId="0" xfId="0" applyFill="1" applyAlignment="1" applyProtection="1">
      <alignment vertical="center"/>
      <protection hidden="1"/>
    </xf>
    <xf numFmtId="0" fontId="0" fillId="11" borderId="0" xfId="0" applyFill="1" applyAlignment="1" applyProtection="1">
      <alignment vertical="center"/>
      <protection hidden="1"/>
    </xf>
    <xf numFmtId="4" fontId="3" fillId="0" borderId="18" xfId="1" applyNumberFormat="1" applyFont="1" applyFill="1" applyBorder="1" applyAlignment="1" applyProtection="1">
      <alignment horizontal="left" vertical="center"/>
      <protection hidden="1"/>
    </xf>
    <xf numFmtId="4" fontId="7" fillId="0" borderId="28" xfId="1" applyNumberFormat="1" applyFont="1" applyFill="1" applyBorder="1" applyAlignment="1" applyProtection="1">
      <alignment horizontal="center" vertical="center"/>
      <protection hidden="1"/>
    </xf>
    <xf numFmtId="172" fontId="63" fillId="0" borderId="22" xfId="0" applyNumberFormat="1" applyFont="1" applyBorder="1" applyAlignment="1" applyProtection="1">
      <alignment horizontal="center" vertical="center"/>
      <protection hidden="1"/>
    </xf>
    <xf numFmtId="9" fontId="63" fillId="0" borderId="21" xfId="0" applyNumberFormat="1" applyFont="1" applyBorder="1" applyAlignment="1" applyProtection="1">
      <alignment horizontal="center" vertical="center"/>
      <protection hidden="1"/>
    </xf>
    <xf numFmtId="9" fontId="63" fillId="0" borderId="22" xfId="0" applyNumberFormat="1" applyFont="1" applyBorder="1" applyAlignment="1" applyProtection="1">
      <alignment horizontal="center" vertical="center"/>
      <protection hidden="1"/>
    </xf>
    <xf numFmtId="9" fontId="63" fillId="0" borderId="3" xfId="0" applyNumberFormat="1" applyFont="1" applyBorder="1" applyAlignment="1" applyProtection="1">
      <alignment horizontal="center" vertical="center"/>
      <protection hidden="1"/>
    </xf>
    <xf numFmtId="0" fontId="63" fillId="0" borderId="22" xfId="0" applyFont="1" applyBorder="1" applyAlignment="1" applyProtection="1">
      <alignment horizontal="center" vertical="center"/>
      <protection hidden="1"/>
    </xf>
    <xf numFmtId="0" fontId="63" fillId="0" borderId="3" xfId="0" applyFont="1" applyBorder="1" applyAlignment="1" applyProtection="1">
      <alignment horizontal="center" vertical="center"/>
      <protection hidden="1"/>
    </xf>
    <xf numFmtId="9" fontId="63" fillId="0" borderId="57" xfId="0" applyNumberFormat="1" applyFont="1" applyBorder="1" applyAlignment="1" applyProtection="1">
      <alignment horizontal="center" vertical="center"/>
      <protection hidden="1"/>
    </xf>
    <xf numFmtId="0" fontId="64" fillId="0" borderId="0" xfId="0" applyFont="1" applyAlignment="1" applyProtection="1">
      <alignment horizontal="right" vertical="center"/>
      <protection hidden="1"/>
    </xf>
    <xf numFmtId="0" fontId="51" fillId="0" borderId="57" xfId="0" applyFont="1" applyBorder="1" applyAlignment="1" applyProtection="1">
      <alignment horizontal="center" vertical="center"/>
      <protection hidden="1"/>
    </xf>
    <xf numFmtId="0" fontId="66" fillId="0" borderId="18" xfId="0" quotePrefix="1" applyFont="1" applyBorder="1" applyAlignment="1" applyProtection="1">
      <alignment vertical="center"/>
      <protection hidden="1"/>
    </xf>
    <xf numFmtId="169" fontId="64" fillId="0" borderId="10" xfId="1" applyNumberFormat="1" applyFont="1" applyFill="1" applyBorder="1" applyAlignment="1" applyProtection="1">
      <alignment horizontal="right" vertical="center"/>
      <protection hidden="1"/>
    </xf>
    <xf numFmtId="0" fontId="8"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69" fillId="0" borderId="0" xfId="3" applyFont="1" applyAlignment="1" applyProtection="1">
      <alignment vertical="center"/>
      <protection locked="0"/>
    </xf>
    <xf numFmtId="0" fontId="0" fillId="0" borderId="0" xfId="0" applyAlignment="1">
      <alignment vertical="center"/>
    </xf>
    <xf numFmtId="0" fontId="23" fillId="0" borderId="0" xfId="0" applyFont="1" applyAlignment="1">
      <alignment horizontal="center" vertical="center"/>
    </xf>
    <xf numFmtId="0" fontId="68" fillId="0" borderId="0" xfId="3" applyAlignment="1" applyProtection="1">
      <alignment vertical="center"/>
      <protection locked="0"/>
    </xf>
    <xf numFmtId="0" fontId="4" fillId="0" borderId="0" xfId="0" applyFont="1" applyAlignment="1">
      <alignment horizontal="center" vertical="center"/>
    </xf>
    <xf numFmtId="0" fontId="4" fillId="0" borderId="0" xfId="0" applyFont="1" applyAlignment="1">
      <alignment vertical="center"/>
    </xf>
    <xf numFmtId="0" fontId="69" fillId="0" borderId="0" xfId="3" applyFont="1" applyAlignment="1" applyProtection="1">
      <alignment horizontal="left" vertical="center"/>
      <protection locked="0"/>
    </xf>
    <xf numFmtId="0" fontId="68" fillId="0" borderId="0" xfId="3" applyAlignment="1" applyProtection="1">
      <alignment horizontal="left" vertical="center"/>
      <protection locked="0"/>
    </xf>
    <xf numFmtId="0" fontId="4" fillId="0" borderId="0" xfId="0" applyFont="1" applyAlignment="1">
      <alignment horizontal="left" vertical="center"/>
    </xf>
    <xf numFmtId="0" fontId="69" fillId="0" borderId="0" xfId="3" applyFont="1" applyAlignment="1" applyProtection="1">
      <alignment horizontal="right" vertical="center"/>
      <protection locked="0"/>
    </xf>
    <xf numFmtId="0" fontId="68" fillId="13" borderId="0" xfId="3" applyFill="1" applyAlignment="1" applyProtection="1">
      <alignment horizontal="right" vertical="center"/>
      <protection locked="0"/>
    </xf>
    <xf numFmtId="0" fontId="68" fillId="15" borderId="0" xfId="3" applyFill="1" applyAlignment="1" applyProtection="1">
      <alignment horizontal="right" vertical="center"/>
      <protection locked="0"/>
    </xf>
    <xf numFmtId="0" fontId="68" fillId="14" borderId="0" xfId="3" applyFill="1" applyAlignment="1" applyProtection="1">
      <alignment horizontal="right" vertical="center"/>
      <protection locked="0"/>
    </xf>
    <xf numFmtId="0" fontId="68" fillId="0" borderId="0" xfId="3" applyAlignment="1" applyProtection="1">
      <alignment horizontal="right" vertical="center"/>
      <protection locked="0"/>
    </xf>
    <xf numFmtId="0" fontId="0" fillId="0" borderId="0" xfId="0" applyAlignment="1">
      <alignment horizontal="right" vertical="center"/>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right" vertical="center"/>
      <protection hidden="1"/>
    </xf>
    <xf numFmtId="4" fontId="7" fillId="0" borderId="3" xfId="0" applyNumberFormat="1" applyFont="1" applyBorder="1" applyAlignment="1" applyProtection="1">
      <alignment horizontal="center" vertical="center"/>
      <protection hidden="1"/>
    </xf>
    <xf numFmtId="0" fontId="30" fillId="0" borderId="3" xfId="0" quotePrefix="1" applyFont="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0" fontId="18" fillId="0" borderId="35" xfId="0" applyFont="1" applyBorder="1" applyAlignment="1" applyProtection="1">
      <alignment horizontal="center" vertical="center"/>
      <protection hidden="1"/>
    </xf>
    <xf numFmtId="0" fontId="2" fillId="0" borderId="2" xfId="0" applyFont="1" applyBorder="1" applyAlignment="1" applyProtection="1">
      <alignment vertical="center"/>
      <protection hidden="1"/>
    </xf>
    <xf numFmtId="0" fontId="30" fillId="0" borderId="35" xfId="0" applyFont="1" applyBorder="1" applyAlignment="1" applyProtection="1">
      <alignment horizontal="center" vertical="center" wrapText="1"/>
      <protection hidden="1"/>
    </xf>
    <xf numFmtId="0" fontId="30" fillId="0" borderId="27" xfId="0" quotePrefix="1" applyFont="1" applyBorder="1" applyAlignment="1" applyProtection="1">
      <alignment horizontal="center" vertical="center"/>
      <protection hidden="1"/>
    </xf>
    <xf numFmtId="0" fontId="30" fillId="0" borderId="28" xfId="0" quotePrefix="1"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29" xfId="0" applyFont="1" applyBorder="1" applyAlignment="1" applyProtection="1">
      <alignment horizontal="right" vertical="center"/>
      <protection hidden="1"/>
    </xf>
    <xf numFmtId="0" fontId="1" fillId="0" borderId="25" xfId="0" applyFont="1" applyBorder="1" applyAlignment="1" applyProtection="1">
      <alignment horizontal="right" vertical="center"/>
      <protection hidden="1"/>
    </xf>
    <xf numFmtId="0" fontId="1" fillId="0" borderId="27" xfId="0" applyFont="1" applyBorder="1" applyAlignment="1" applyProtection="1">
      <alignment horizontal="right" vertical="center"/>
      <protection hidden="1"/>
    </xf>
    <xf numFmtId="0" fontId="65" fillId="0" borderId="0" xfId="0" applyFont="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0" borderId="0" xfId="0" applyFont="1" applyAlignment="1" applyProtection="1">
      <alignment horizontal="right" vertical="center"/>
      <protection hidden="1"/>
    </xf>
    <xf numFmtId="0" fontId="43" fillId="0" borderId="0" xfId="0" applyFont="1" applyAlignment="1" applyProtection="1">
      <alignment vertical="center" wrapText="1"/>
      <protection hidden="1"/>
    </xf>
    <xf numFmtId="169" fontId="28" fillId="0" borderId="10" xfId="1" applyNumberFormat="1" applyFont="1" applyFill="1" applyBorder="1" applyAlignment="1" applyProtection="1">
      <alignment horizontal="right" vertical="center"/>
      <protection hidden="1"/>
    </xf>
    <xf numFmtId="0" fontId="2" fillId="0" borderId="0" xfId="0" applyFont="1" applyAlignment="1" applyProtection="1">
      <alignment horizontal="center" vertical="center" wrapText="1"/>
      <protection hidden="1"/>
    </xf>
    <xf numFmtId="164" fontId="50" fillId="0" borderId="0" xfId="0" applyNumberFormat="1" applyFont="1" applyAlignment="1" applyProtection="1">
      <alignment horizontal="center" vertical="center"/>
      <protection hidden="1"/>
    </xf>
    <xf numFmtId="0" fontId="4" fillId="0" borderId="0" xfId="0" applyFont="1" applyAlignment="1" applyProtection="1">
      <alignment horizontal="right" vertical="center" wrapText="1"/>
      <protection hidden="1"/>
    </xf>
    <xf numFmtId="0" fontId="4" fillId="0" borderId="0" xfId="0" applyFont="1" applyAlignment="1" applyProtection="1">
      <alignment horizontal="left" vertical="top" wrapText="1"/>
      <protection hidden="1"/>
    </xf>
    <xf numFmtId="0" fontId="2" fillId="0" borderId="5" xfId="0" applyFont="1" applyBorder="1" applyAlignment="1" applyProtection="1">
      <alignment vertical="center"/>
      <protection hidden="1"/>
    </xf>
    <xf numFmtId="0" fontId="2" fillId="0" borderId="49" xfId="0" applyFont="1" applyBorder="1" applyAlignment="1" applyProtection="1">
      <alignment vertical="center"/>
      <protection hidden="1"/>
    </xf>
    <xf numFmtId="0" fontId="71" fillId="0" borderId="0" xfId="0" applyFont="1" applyAlignment="1" applyProtection="1">
      <alignment horizontal="center" vertical="center"/>
      <protection hidden="1"/>
    </xf>
    <xf numFmtId="0" fontId="3" fillId="0" borderId="99" xfId="0" applyFont="1" applyBorder="1" applyAlignment="1" applyProtection="1">
      <alignment horizontal="center" vertical="center"/>
      <protection hidden="1"/>
    </xf>
    <xf numFmtId="0" fontId="16" fillId="0" borderId="100" xfId="0" applyFont="1" applyBorder="1" applyAlignment="1" applyProtection="1">
      <alignment horizontal="left" vertical="center"/>
      <protection hidden="1"/>
    </xf>
    <xf numFmtId="169" fontId="16" fillId="0" borderId="100" xfId="0" applyNumberFormat="1" applyFont="1" applyBorder="1" applyAlignment="1" applyProtection="1">
      <alignment vertical="center"/>
      <protection hidden="1"/>
    </xf>
    <xf numFmtId="0" fontId="16" fillId="0" borderId="101" xfId="0" applyFont="1" applyBorder="1" applyAlignment="1" applyProtection="1">
      <alignment vertical="center"/>
      <protection hidden="1"/>
    </xf>
    <xf numFmtId="4" fontId="20" fillId="0" borderId="0" xfId="0" applyNumberFormat="1" applyFont="1" applyAlignment="1" applyProtection="1">
      <alignment horizontal="right" vertical="center"/>
      <protection locked="0"/>
    </xf>
    <xf numFmtId="0" fontId="1" fillId="0" borderId="0" xfId="0" applyFont="1" applyAlignment="1" applyProtection="1">
      <alignment horizontal="right" vertical="top"/>
      <protection hidden="1"/>
    </xf>
    <xf numFmtId="0" fontId="1" fillId="0" borderId="0" xfId="0" applyFont="1" applyAlignment="1" applyProtection="1">
      <alignment vertical="top"/>
      <protection hidden="1"/>
    </xf>
    <xf numFmtId="0" fontId="1" fillId="0" borderId="0" xfId="0" applyFont="1" applyAlignment="1" applyProtection="1">
      <alignment vertical="top" wrapText="1"/>
      <protection hidden="1"/>
    </xf>
    <xf numFmtId="0" fontId="1" fillId="0" borderId="0" xfId="0" applyFont="1" applyAlignment="1" applyProtection="1">
      <alignment horizontal="left" vertical="top"/>
      <protection locked="0"/>
    </xf>
    <xf numFmtId="0" fontId="43" fillId="0" borderId="0" xfId="0" applyFont="1" applyAlignment="1" applyProtection="1">
      <alignment horizontal="right" vertical="center"/>
      <protection hidden="1"/>
    </xf>
    <xf numFmtId="0" fontId="49" fillId="0" borderId="0" xfId="0" applyFont="1" applyAlignment="1" applyProtection="1">
      <alignment vertical="center" wrapText="1"/>
      <protection hidden="1"/>
    </xf>
    <xf numFmtId="0" fontId="75" fillId="0" borderId="0" xfId="0" applyFont="1" applyAlignment="1" applyProtection="1">
      <alignment horizontal="center" vertical="center"/>
      <protection hidden="1"/>
    </xf>
    <xf numFmtId="0" fontId="1" fillId="16" borderId="0" xfId="0" applyFont="1" applyFill="1" applyAlignment="1" applyProtection="1">
      <alignment horizontal="left" vertical="center" wrapText="1"/>
      <protection hidden="1"/>
    </xf>
    <xf numFmtId="0" fontId="1" fillId="17" borderId="0" xfId="0" applyFont="1" applyFill="1" applyAlignment="1" applyProtection="1">
      <alignment horizontal="left" vertical="center" wrapText="1"/>
      <protection hidden="1"/>
    </xf>
    <xf numFmtId="0" fontId="7" fillId="0" borderId="25" xfId="0" applyFont="1" applyBorder="1" applyAlignment="1" applyProtection="1">
      <alignment horizontal="center" vertical="center"/>
      <protection hidden="1"/>
    </xf>
    <xf numFmtId="169" fontId="10" fillId="0" borderId="10" xfId="0" applyNumberFormat="1" applyFont="1" applyBorder="1" applyAlignment="1" applyProtection="1">
      <alignment horizontal="right" vertical="center"/>
      <protection hidden="1"/>
    </xf>
    <xf numFmtId="0" fontId="7" fillId="0" borderId="13" xfId="0" applyFont="1" applyBorder="1" applyAlignment="1" applyProtection="1">
      <alignment horizontal="center"/>
      <protection hidden="1"/>
    </xf>
    <xf numFmtId="0" fontId="7" fillId="0" borderId="48" xfId="0" applyFont="1" applyBorder="1" applyAlignment="1" applyProtection="1">
      <alignment horizontal="left" vertical="center"/>
      <protection hidden="1"/>
    </xf>
    <xf numFmtId="166" fontId="7" fillId="0" borderId="52" xfId="0" applyNumberFormat="1" applyFont="1" applyBorder="1" applyAlignment="1" applyProtection="1">
      <alignment horizontal="right" vertical="center"/>
      <protection hidden="1"/>
    </xf>
    <xf numFmtId="4" fontId="55" fillId="0" borderId="52" xfId="0" applyNumberFormat="1" applyFont="1" applyBorder="1" applyAlignment="1" applyProtection="1">
      <alignment horizontal="right" vertical="center"/>
      <protection hidden="1"/>
    </xf>
    <xf numFmtId="0" fontId="7" fillId="6" borderId="13" xfId="0" applyFont="1" applyFill="1" applyBorder="1" applyAlignment="1" applyProtection="1">
      <alignment horizontal="left" vertical="center"/>
      <protection hidden="1"/>
    </xf>
    <xf numFmtId="0" fontId="7" fillId="0" borderId="48" xfId="0" applyFont="1" applyBorder="1" applyAlignment="1" applyProtection="1">
      <alignment horizontal="center" vertical="center"/>
      <protection hidden="1"/>
    </xf>
    <xf numFmtId="0" fontId="7" fillId="0" borderId="13" xfId="0" applyFont="1" applyBorder="1" applyAlignment="1" applyProtection="1">
      <alignment horizontal="left" vertical="center"/>
      <protection hidden="1"/>
    </xf>
    <xf numFmtId="166" fontId="7" fillId="0" borderId="20" xfId="0" applyNumberFormat="1" applyFont="1" applyBorder="1" applyAlignment="1" applyProtection="1">
      <alignment horizontal="right" vertical="center"/>
      <protection hidden="1"/>
    </xf>
    <xf numFmtId="0" fontId="7" fillId="0" borderId="25" xfId="0" applyFont="1" applyBorder="1" applyAlignment="1" applyProtection="1">
      <alignment horizontal="left" vertical="center"/>
      <protection hidden="1"/>
    </xf>
    <xf numFmtId="166" fontId="7" fillId="0" borderId="26" xfId="0" applyNumberFormat="1" applyFont="1" applyBorder="1" applyAlignment="1" applyProtection="1">
      <alignment horizontal="right" vertical="center"/>
      <protection hidden="1"/>
    </xf>
    <xf numFmtId="4" fontId="55" fillId="0" borderId="26" xfId="0" applyNumberFormat="1" applyFont="1" applyBorder="1" applyAlignment="1" applyProtection="1">
      <alignment horizontal="right" vertical="center"/>
      <protection hidden="1"/>
    </xf>
    <xf numFmtId="166" fontId="7" fillId="0" borderId="10" xfId="0" applyNumberFormat="1" applyFont="1" applyBorder="1" applyAlignment="1" applyProtection="1">
      <alignment horizontal="right" vertical="center"/>
      <protection hidden="1"/>
    </xf>
    <xf numFmtId="4" fontId="7" fillId="0" borderId="25" xfId="0" applyNumberFormat="1" applyFont="1" applyBorder="1" applyAlignment="1" applyProtection="1">
      <alignment horizontal="center" vertical="center"/>
      <protection hidden="1"/>
    </xf>
    <xf numFmtId="0" fontId="7" fillId="0" borderId="50" xfId="0" applyFont="1" applyBorder="1" applyAlignment="1" applyProtection="1">
      <alignment horizontal="center"/>
      <protection hidden="1"/>
    </xf>
    <xf numFmtId="0" fontId="7" fillId="0" borderId="47" xfId="0" applyFont="1" applyBorder="1" applyAlignment="1" applyProtection="1">
      <alignment horizontal="left" vertical="center"/>
      <protection hidden="1"/>
    </xf>
    <xf numFmtId="166" fontId="7" fillId="0" borderId="50" xfId="0" applyNumberFormat="1" applyFont="1" applyBorder="1" applyAlignment="1" applyProtection="1">
      <alignment horizontal="right" vertical="center"/>
      <protection hidden="1"/>
    </xf>
    <xf numFmtId="4" fontId="55" fillId="0" borderId="50" xfId="0" applyNumberFormat="1" applyFont="1" applyBorder="1" applyAlignment="1" applyProtection="1">
      <alignment horizontal="right" vertical="center"/>
      <protection hidden="1"/>
    </xf>
    <xf numFmtId="0" fontId="7" fillId="0" borderId="47" xfId="0" applyFont="1" applyBorder="1" applyAlignment="1" applyProtection="1">
      <alignment horizontal="center" vertical="center"/>
      <protection hidden="1"/>
    </xf>
    <xf numFmtId="0" fontId="7" fillId="0" borderId="24" xfId="0" applyFont="1" applyBorder="1" applyAlignment="1" applyProtection="1">
      <alignment horizontal="left" vertical="center"/>
      <protection hidden="1"/>
    </xf>
    <xf numFmtId="4" fontId="7" fillId="0" borderId="47" xfId="0" applyNumberFormat="1" applyFont="1" applyBorder="1" applyAlignment="1" applyProtection="1">
      <alignment horizontal="center" vertical="center"/>
      <protection hidden="1"/>
    </xf>
    <xf numFmtId="4" fontId="7" fillId="0" borderId="24" xfId="0" applyNumberFormat="1" applyFont="1" applyBorder="1" applyAlignment="1" applyProtection="1">
      <alignment horizontal="left" vertical="center"/>
      <protection hidden="1"/>
    </xf>
    <xf numFmtId="166" fontId="7" fillId="0" borderId="58" xfId="0" applyNumberFormat="1" applyFont="1" applyBorder="1" applyAlignment="1" applyProtection="1">
      <alignment horizontal="right" vertical="center"/>
      <protection hidden="1"/>
    </xf>
    <xf numFmtId="4" fontId="55" fillId="0" borderId="20" xfId="0" applyNumberFormat="1" applyFont="1" applyBorder="1" applyAlignment="1" applyProtection="1">
      <alignment horizontal="right" vertical="center"/>
      <protection locked="0"/>
    </xf>
    <xf numFmtId="4" fontId="55" fillId="0" borderId="10" xfId="0" applyNumberFormat="1" applyFont="1" applyBorder="1" applyAlignment="1" applyProtection="1">
      <alignment horizontal="right" vertical="center"/>
      <protection locked="0"/>
    </xf>
    <xf numFmtId="4" fontId="55" fillId="0" borderId="58" xfId="0" applyNumberFormat="1" applyFont="1" applyBorder="1" applyAlignment="1" applyProtection="1">
      <alignment horizontal="right"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5" xfId="0" applyFont="1" applyBorder="1" applyAlignment="1" applyProtection="1">
      <alignment horizontal="center"/>
      <protection locked="0"/>
    </xf>
    <xf numFmtId="0" fontId="7" fillId="2" borderId="51" xfId="0" applyFont="1" applyFill="1" applyBorder="1" applyAlignment="1" applyProtection="1">
      <alignment horizontal="left" vertical="center"/>
      <protection locked="0"/>
    </xf>
    <xf numFmtId="166" fontId="7" fillId="2" borderId="53" xfId="0" applyNumberFormat="1" applyFont="1" applyFill="1" applyBorder="1" applyAlignment="1" applyProtection="1">
      <alignment horizontal="right" vertical="center"/>
      <protection locked="0"/>
    </xf>
    <xf numFmtId="4" fontId="55" fillId="2" borderId="53" xfId="0" applyNumberFormat="1" applyFont="1" applyFill="1" applyBorder="1" applyAlignment="1" applyProtection="1">
      <alignment horizontal="right" vertical="center"/>
      <protection locked="0"/>
    </xf>
    <xf numFmtId="0" fontId="7" fillId="6" borderId="15" xfId="0" applyFont="1" applyFill="1" applyBorder="1" applyAlignment="1" applyProtection="1">
      <alignment horizontal="left" vertical="center"/>
      <protection locked="0"/>
    </xf>
    <xf numFmtId="0" fontId="7" fillId="9" borderId="51" xfId="0" applyFont="1" applyFill="1" applyBorder="1" applyAlignment="1" applyProtection="1">
      <alignment horizontal="center" vertical="center"/>
      <protection locked="0"/>
    </xf>
    <xf numFmtId="0" fontId="7" fillId="4" borderId="15" xfId="0" applyFont="1" applyFill="1" applyBorder="1" applyAlignment="1" applyProtection="1">
      <alignment horizontal="left" vertical="center"/>
      <protection locked="0"/>
    </xf>
    <xf numFmtId="166" fontId="7" fillId="9" borderId="53" xfId="0" applyNumberFormat="1" applyFont="1" applyFill="1" applyBorder="1" applyAlignment="1" applyProtection="1">
      <alignment horizontal="right" vertical="center"/>
      <protection locked="0"/>
    </xf>
    <xf numFmtId="4" fontId="55" fillId="9" borderId="53" xfId="0" applyNumberFormat="1" applyFont="1" applyFill="1" applyBorder="1" applyAlignment="1" applyProtection="1">
      <alignment horizontal="right" vertical="center"/>
      <protection locked="0"/>
    </xf>
    <xf numFmtId="4" fontId="7" fillId="0" borderId="51" xfId="0" applyNumberFormat="1" applyFont="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166" fontId="7" fillId="0" borderId="53" xfId="0" applyNumberFormat="1" applyFont="1" applyBorder="1" applyAlignment="1" applyProtection="1">
      <alignment horizontal="right" vertical="center"/>
      <protection locked="0"/>
    </xf>
    <xf numFmtId="4" fontId="7" fillId="3" borderId="51" xfId="0" applyNumberFormat="1" applyFont="1" applyFill="1" applyBorder="1" applyAlignment="1" applyProtection="1">
      <alignment horizontal="center" vertical="center"/>
      <protection locked="0"/>
    </xf>
    <xf numFmtId="166" fontId="7" fillId="3" borderId="53" xfId="0" applyNumberFormat="1" applyFont="1" applyFill="1" applyBorder="1" applyAlignment="1" applyProtection="1">
      <alignment horizontal="right" vertical="center"/>
      <protection locked="0"/>
    </xf>
    <xf numFmtId="4" fontId="55" fillId="3" borderId="53" xfId="0" applyNumberFormat="1" applyFont="1" applyFill="1" applyBorder="1" applyAlignment="1" applyProtection="1">
      <alignment horizontal="right" vertical="center"/>
      <protection locked="0"/>
    </xf>
    <xf numFmtId="4" fontId="7" fillId="8" borderId="51" xfId="0" applyNumberFormat="1" applyFont="1" applyFill="1" applyBorder="1" applyAlignment="1" applyProtection="1">
      <alignment horizontal="center" vertical="center"/>
      <protection locked="0"/>
    </xf>
    <xf numFmtId="166" fontId="7" fillId="8" borderId="16" xfId="0" applyNumberFormat="1" applyFont="1" applyFill="1" applyBorder="1" applyAlignment="1" applyProtection="1">
      <alignment horizontal="right" vertical="center"/>
      <protection locked="0"/>
    </xf>
    <xf numFmtId="4" fontId="55" fillId="8" borderId="16" xfId="0" applyNumberFormat="1" applyFont="1" applyFill="1" applyBorder="1" applyAlignment="1" applyProtection="1">
      <alignment horizontal="right" vertical="center"/>
      <protection locked="0"/>
    </xf>
    <xf numFmtId="0" fontId="74" fillId="0" borderId="0" xfId="0" applyFont="1" applyProtection="1">
      <protection hidden="1"/>
    </xf>
    <xf numFmtId="4" fontId="35" fillId="0" borderId="35" xfId="0" applyNumberFormat="1" applyFont="1" applyBorder="1" applyAlignment="1" applyProtection="1">
      <alignment horizontal="center" vertical="center"/>
      <protection hidden="1"/>
    </xf>
    <xf numFmtId="4" fontId="35" fillId="0" borderId="38" xfId="0" quotePrefix="1" applyNumberFormat="1" applyFont="1" applyBorder="1" applyAlignment="1" applyProtection="1">
      <alignment horizontal="center" vertical="center"/>
      <protection hidden="1"/>
    </xf>
    <xf numFmtId="4" fontId="35" fillId="0" borderId="38" xfId="0" applyNumberFormat="1" applyFont="1" applyBorder="1" applyAlignment="1" applyProtection="1">
      <alignment horizontal="center" vertical="center"/>
      <protection hidden="1"/>
    </xf>
    <xf numFmtId="4" fontId="35" fillId="0" borderId="26" xfId="0" applyNumberFormat="1" applyFont="1" applyBorder="1" applyAlignment="1" applyProtection="1">
      <alignment horizontal="center" vertical="center"/>
      <protection hidden="1"/>
    </xf>
    <xf numFmtId="170" fontId="0" fillId="0" borderId="0" xfId="0" applyNumberFormat="1" applyAlignment="1" applyProtection="1">
      <alignment horizontal="center" vertical="center"/>
      <protection hidden="1"/>
    </xf>
    <xf numFmtId="170" fontId="0" fillId="0" borderId="0" xfId="0" applyNumberFormat="1" applyAlignment="1" applyProtection="1">
      <alignment horizontal="left" vertical="center"/>
      <protection hidden="1"/>
    </xf>
    <xf numFmtId="0" fontId="2" fillId="0" borderId="24" xfId="0" applyFont="1" applyBorder="1" applyAlignment="1" applyProtection="1">
      <alignment horizontal="right" vertical="center"/>
      <protection locked="0"/>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72" fillId="0" borderId="0" xfId="0" applyFont="1" applyAlignment="1" applyProtection="1">
      <alignment horizontal="center" vertical="center" wrapText="1"/>
      <protection hidden="1"/>
    </xf>
    <xf numFmtId="0" fontId="1" fillId="0" borderId="0" xfId="0" applyFont="1" applyAlignment="1" applyProtection="1">
      <alignment horizontal="left" vertical="top"/>
      <protection locked="0"/>
    </xf>
    <xf numFmtId="0" fontId="73" fillId="18" borderId="0" xfId="0" applyFont="1" applyFill="1" applyAlignment="1" applyProtection="1">
      <alignment horizontal="center" vertical="center" textRotation="90" wrapText="1"/>
      <protection hidden="1"/>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center"/>
      <protection hidden="1"/>
    </xf>
    <xf numFmtId="0" fontId="1" fillId="0" borderId="0" xfId="0" applyFont="1" applyAlignment="1" applyProtection="1">
      <alignment horizontal="right" vertical="top"/>
      <protection hidden="1"/>
    </xf>
    <xf numFmtId="14" fontId="1" fillId="0" borderId="0" xfId="0" applyNumberFormat="1" applyFont="1" applyAlignment="1" applyProtection="1">
      <alignment horizontal="left" vertical="top"/>
      <protection locked="0"/>
    </xf>
    <xf numFmtId="0" fontId="1" fillId="0" borderId="0" xfId="0" applyFont="1" applyAlignment="1" applyProtection="1">
      <alignment horizontal="right" vertical="top" wrapText="1"/>
      <protection locked="0"/>
    </xf>
    <xf numFmtId="0" fontId="1" fillId="0" borderId="0" xfId="0" applyFont="1" applyAlignment="1" applyProtection="1">
      <alignment horizontal="left" vertical="center"/>
      <protection locked="0"/>
    </xf>
    <xf numFmtId="164" fontId="50" fillId="0" borderId="0" xfId="0" applyNumberFormat="1" applyFont="1" applyAlignment="1" applyProtection="1">
      <alignment horizontal="center" vertical="center"/>
      <protection hidden="1"/>
    </xf>
    <xf numFmtId="3" fontId="7" fillId="0" borderId="0" xfId="0" applyNumberFormat="1" applyFont="1" applyAlignment="1" applyProtection="1">
      <alignment horizontal="center" vertical="center" wrapText="1"/>
      <protection hidden="1"/>
    </xf>
    <xf numFmtId="0" fontId="4" fillId="0" borderId="0" xfId="0" applyFont="1" applyAlignment="1" applyProtection="1">
      <alignment horizontal="right" vertical="center" wrapText="1"/>
      <protection hidden="1"/>
    </xf>
    <xf numFmtId="0" fontId="18" fillId="16" borderId="44" xfId="0" applyFont="1" applyFill="1" applyBorder="1" applyAlignment="1" applyProtection="1">
      <alignment horizontal="left" vertical="center" wrapText="1"/>
      <protection hidden="1"/>
    </xf>
    <xf numFmtId="0" fontId="18" fillId="16" borderId="45" xfId="0" applyFont="1" applyFill="1" applyBorder="1" applyAlignment="1" applyProtection="1">
      <alignment horizontal="left" vertical="center" wrapText="1"/>
      <protection hidden="1"/>
    </xf>
    <xf numFmtId="0" fontId="18" fillId="16" borderId="13" xfId="0" applyFont="1" applyFill="1" applyBorder="1" applyAlignment="1" applyProtection="1">
      <alignment horizontal="left" vertical="center" wrapText="1"/>
      <protection hidden="1"/>
    </xf>
    <xf numFmtId="0" fontId="18" fillId="16" borderId="20" xfId="0" applyFont="1" applyFill="1" applyBorder="1" applyAlignment="1" applyProtection="1">
      <alignment horizontal="left" vertical="center" wrapText="1"/>
      <protection hidden="1"/>
    </xf>
    <xf numFmtId="0" fontId="18" fillId="16" borderId="0" xfId="0" applyFont="1" applyFill="1" applyAlignment="1" applyProtection="1">
      <alignment horizontal="left" vertical="center" wrapText="1"/>
      <protection hidden="1"/>
    </xf>
    <xf numFmtId="0" fontId="18" fillId="17" borderId="0" xfId="0" applyFont="1" applyFill="1" applyAlignment="1" applyProtection="1">
      <alignment horizontal="left" vertical="center" wrapText="1"/>
      <protection hidden="1"/>
    </xf>
    <xf numFmtId="0" fontId="3" fillId="17" borderId="17" xfId="0" applyFont="1" applyFill="1" applyBorder="1" applyAlignment="1" applyProtection="1">
      <alignment horizontal="left" vertical="center"/>
      <protection hidden="1"/>
    </xf>
    <xf numFmtId="0" fontId="3" fillId="17" borderId="13" xfId="0" applyFont="1" applyFill="1" applyBorder="1" applyAlignment="1" applyProtection="1">
      <alignment horizontal="left" vertical="center"/>
      <protection hidden="1"/>
    </xf>
    <xf numFmtId="0" fontId="3" fillId="17" borderId="20" xfId="0" applyFont="1" applyFill="1" applyBorder="1" applyAlignment="1" applyProtection="1">
      <alignment horizontal="left" vertical="center"/>
      <protection hidden="1"/>
    </xf>
    <xf numFmtId="0" fontId="7" fillId="7" borderId="64" xfId="0" applyFont="1" applyFill="1" applyBorder="1" applyAlignment="1" applyProtection="1">
      <alignment horizontal="right" vertical="center"/>
      <protection hidden="1"/>
    </xf>
    <xf numFmtId="0" fontId="7" fillId="7" borderId="65" xfId="0" applyFont="1" applyFill="1" applyBorder="1" applyAlignment="1" applyProtection="1">
      <alignment horizontal="right" vertical="center"/>
      <protection hidden="1"/>
    </xf>
    <xf numFmtId="169" fontId="15" fillId="7" borderId="65" xfId="0" applyNumberFormat="1" applyFont="1" applyFill="1" applyBorder="1" applyAlignment="1" applyProtection="1">
      <alignment horizontal="right" vertical="center"/>
      <protection hidden="1"/>
    </xf>
    <xf numFmtId="169" fontId="15" fillId="7" borderId="66" xfId="0" applyNumberFormat="1" applyFont="1" applyFill="1" applyBorder="1" applyAlignment="1" applyProtection="1">
      <alignment horizontal="right" vertical="center"/>
      <protection hidden="1"/>
    </xf>
    <xf numFmtId="0" fontId="7" fillId="7" borderId="67" xfId="0" applyFont="1" applyFill="1" applyBorder="1" applyAlignment="1" applyProtection="1">
      <alignment horizontal="right" vertical="center"/>
      <protection hidden="1"/>
    </xf>
    <xf numFmtId="0" fontId="7" fillId="7" borderId="68" xfId="0" applyFont="1" applyFill="1" applyBorder="1" applyAlignment="1" applyProtection="1">
      <alignment horizontal="right" vertical="center"/>
      <protection hidden="1"/>
    </xf>
    <xf numFmtId="169" fontId="15" fillId="7" borderId="68" xfId="0" applyNumberFormat="1" applyFont="1" applyFill="1" applyBorder="1" applyAlignment="1" applyProtection="1">
      <alignment horizontal="right" vertical="center"/>
      <protection hidden="1"/>
    </xf>
    <xf numFmtId="169" fontId="15" fillId="7" borderId="69" xfId="0" applyNumberFormat="1" applyFont="1" applyFill="1" applyBorder="1" applyAlignment="1" applyProtection="1">
      <alignment horizontal="right" vertical="center"/>
      <protection hidden="1"/>
    </xf>
    <xf numFmtId="0" fontId="3" fillId="7" borderId="19" xfId="0" applyFont="1" applyFill="1" applyBorder="1" applyAlignment="1" applyProtection="1">
      <alignment horizontal="right" vertical="center"/>
      <protection hidden="1"/>
    </xf>
    <xf numFmtId="0" fontId="3" fillId="7" borderId="15" xfId="0" applyFont="1" applyFill="1" applyBorder="1" applyAlignment="1" applyProtection="1">
      <alignment horizontal="right" vertical="center"/>
      <protection hidden="1"/>
    </xf>
    <xf numFmtId="0" fontId="3" fillId="7" borderId="63" xfId="0" applyFont="1" applyFill="1" applyBorder="1" applyAlignment="1" applyProtection="1">
      <alignment horizontal="right" vertical="center"/>
      <protection hidden="1"/>
    </xf>
    <xf numFmtId="169" fontId="16" fillId="7" borderId="72" xfId="0" applyNumberFormat="1" applyFont="1" applyFill="1" applyBorder="1" applyAlignment="1" applyProtection="1">
      <alignment horizontal="right" vertical="center"/>
      <protection hidden="1"/>
    </xf>
    <xf numFmtId="169" fontId="16" fillId="7" borderId="73" xfId="0" applyNumberFormat="1" applyFont="1" applyFill="1" applyBorder="1" applyAlignment="1" applyProtection="1">
      <alignment horizontal="right" vertical="center"/>
      <protection hidden="1"/>
    </xf>
    <xf numFmtId="169" fontId="2" fillId="0" borderId="10" xfId="0" applyNumberFormat="1" applyFont="1" applyBorder="1" applyAlignment="1" applyProtection="1">
      <alignment horizontal="right" vertical="center"/>
      <protection hidden="1"/>
    </xf>
    <xf numFmtId="169" fontId="2" fillId="0" borderId="16" xfId="0" applyNumberFormat="1"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9" fillId="0" borderId="80" xfId="0" applyFont="1" applyBorder="1" applyAlignment="1" applyProtection="1">
      <alignment horizontal="right" vertical="center"/>
      <protection hidden="1"/>
    </xf>
    <xf numFmtId="0" fontId="9" fillId="0" borderId="5" xfId="0" applyFont="1" applyBorder="1" applyAlignment="1" applyProtection="1">
      <alignment horizontal="right" vertical="center"/>
      <protection hidden="1"/>
    </xf>
    <xf numFmtId="0" fontId="9" fillId="0" borderId="49" xfId="0" applyFont="1"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16" fillId="0" borderId="13" xfId="0" applyFont="1" applyBorder="1" applyAlignment="1" applyProtection="1">
      <alignment horizontal="right" vertical="center"/>
      <protection hidden="1"/>
    </xf>
    <xf numFmtId="0" fontId="7" fillId="7" borderId="17" xfId="0" applyFont="1" applyFill="1" applyBorder="1" applyAlignment="1" applyProtection="1">
      <alignment horizontal="left" vertical="center" wrapText="1"/>
      <protection hidden="1"/>
    </xf>
    <xf numFmtId="0" fontId="7" fillId="7" borderId="13" xfId="0" applyFont="1" applyFill="1" applyBorder="1" applyAlignment="1" applyProtection="1">
      <alignment horizontal="left" vertical="center" wrapText="1"/>
      <protection hidden="1"/>
    </xf>
    <xf numFmtId="0" fontId="7" fillId="7" borderId="20" xfId="0" applyFont="1" applyFill="1" applyBorder="1" applyAlignment="1" applyProtection="1">
      <alignment horizontal="left" vertical="center" wrapText="1"/>
      <protection hidden="1"/>
    </xf>
    <xf numFmtId="0" fontId="7" fillId="7" borderId="18" xfId="0" applyFont="1" applyFill="1" applyBorder="1" applyAlignment="1" applyProtection="1">
      <alignment horizontal="left" vertical="center" wrapText="1"/>
      <protection hidden="1"/>
    </xf>
    <xf numFmtId="0" fontId="7" fillId="7" borderId="0" xfId="0" applyFont="1" applyFill="1" applyAlignment="1" applyProtection="1">
      <alignment horizontal="left" vertical="center" wrapText="1"/>
      <protection hidden="1"/>
    </xf>
    <xf numFmtId="0" fontId="7" fillId="7" borderId="10" xfId="0" applyFont="1" applyFill="1" applyBorder="1" applyAlignment="1" applyProtection="1">
      <alignment horizontal="left" vertical="center" wrapText="1"/>
      <protection hidden="1"/>
    </xf>
    <xf numFmtId="0" fontId="7" fillId="7" borderId="19" xfId="0" applyFont="1" applyFill="1" applyBorder="1" applyAlignment="1" applyProtection="1">
      <alignment horizontal="left" vertical="center" wrapText="1"/>
      <protection hidden="1"/>
    </xf>
    <xf numFmtId="0" fontId="7" fillId="7" borderId="15" xfId="0" applyFont="1" applyFill="1" applyBorder="1" applyAlignment="1" applyProtection="1">
      <alignment horizontal="left" vertical="center" wrapText="1"/>
      <protection hidden="1"/>
    </xf>
    <xf numFmtId="0" fontId="7" fillId="7" borderId="16" xfId="0" applyFont="1" applyFill="1" applyBorder="1" applyAlignment="1" applyProtection="1">
      <alignment horizontal="left" vertical="center" wrapText="1"/>
      <protection hidden="1"/>
    </xf>
    <xf numFmtId="0" fontId="7" fillId="0" borderId="76" xfId="0" applyFont="1" applyBorder="1" applyAlignment="1" applyProtection="1">
      <alignment horizontal="center" vertical="center" wrapText="1"/>
      <protection hidden="1"/>
    </xf>
    <xf numFmtId="0" fontId="7" fillId="0" borderId="77" xfId="0" applyFont="1" applyBorder="1" applyAlignment="1" applyProtection="1">
      <alignment horizontal="center" vertical="center" wrapText="1"/>
      <protection hidden="1"/>
    </xf>
    <xf numFmtId="0" fontId="7" fillId="0" borderId="78" xfId="0" applyFont="1" applyBorder="1" applyAlignment="1" applyProtection="1">
      <alignment horizontal="center" vertical="center" wrapText="1"/>
      <protection hidden="1"/>
    </xf>
    <xf numFmtId="0" fontId="7" fillId="0" borderId="79" xfId="0" applyFont="1" applyBorder="1" applyAlignment="1" applyProtection="1">
      <alignment horizontal="center" vertical="center" wrapText="1"/>
      <protection hidden="1"/>
    </xf>
    <xf numFmtId="0" fontId="7" fillId="0" borderId="80"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3" fontId="7" fillId="0" borderId="74" xfId="0" applyNumberFormat="1" applyFont="1" applyBorder="1" applyAlignment="1" applyProtection="1">
      <alignment horizontal="center" vertical="center" wrapText="1"/>
      <protection hidden="1"/>
    </xf>
    <xf numFmtId="3" fontId="7" fillId="0" borderId="75" xfId="0" applyNumberFormat="1" applyFont="1" applyBorder="1" applyAlignment="1" applyProtection="1">
      <alignment horizontal="center" vertical="center" wrapText="1"/>
      <protection hidden="1"/>
    </xf>
    <xf numFmtId="3" fontId="7" fillId="0" borderId="76" xfId="0" applyNumberFormat="1" applyFont="1" applyBorder="1" applyAlignment="1" applyProtection="1">
      <alignment horizontal="center" vertical="center" wrapText="1"/>
      <protection hidden="1"/>
    </xf>
    <xf numFmtId="3" fontId="7" fillId="0" borderId="77" xfId="0" applyNumberFormat="1" applyFont="1" applyBorder="1" applyAlignment="1" applyProtection="1">
      <alignment horizontal="center" vertical="center" wrapText="1"/>
      <protection hidden="1"/>
    </xf>
    <xf numFmtId="0" fontId="7" fillId="0" borderId="77" xfId="0" applyFont="1" applyBorder="1" applyAlignment="1" applyProtection="1">
      <alignment horizontal="center" vertical="center"/>
      <protection hidden="1"/>
    </xf>
    <xf numFmtId="0" fontId="7" fillId="0" borderId="76" xfId="0" applyFont="1" applyBorder="1" applyAlignment="1" applyProtection="1">
      <alignment horizontal="center" vertical="center"/>
      <protection hidden="1"/>
    </xf>
    <xf numFmtId="0" fontId="2" fillId="0" borderId="29" xfId="0" applyFont="1" applyBorder="1" applyAlignment="1" applyProtection="1">
      <alignment horizontal="right" vertical="center"/>
      <protection hidden="1"/>
    </xf>
    <xf numFmtId="0" fontId="2" fillId="0" borderId="25" xfId="0" applyFont="1" applyBorder="1" applyAlignment="1" applyProtection="1">
      <alignment horizontal="right" vertical="center"/>
      <protection hidden="1"/>
    </xf>
    <xf numFmtId="0" fontId="4" fillId="0" borderId="0" xfId="0" applyFont="1" applyAlignment="1" applyProtection="1">
      <alignment horizontal="right" vertical="top" wrapText="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right" vertical="top"/>
      <protection hidden="1"/>
    </xf>
    <xf numFmtId="0" fontId="14" fillId="2" borderId="44" xfId="0" applyFont="1" applyFill="1" applyBorder="1" applyAlignment="1" applyProtection="1">
      <alignment horizontal="left" vertical="center"/>
      <protection hidden="1"/>
    </xf>
    <xf numFmtId="0" fontId="14" fillId="2" borderId="45" xfId="0" applyFont="1" applyFill="1" applyBorder="1" applyAlignment="1" applyProtection="1">
      <alignment horizontal="left" vertical="center"/>
      <protection hidden="1"/>
    </xf>
    <xf numFmtId="0" fontId="14" fillId="2" borderId="30" xfId="0" applyFont="1" applyFill="1" applyBorder="1" applyAlignment="1" applyProtection="1">
      <alignment horizontal="left" vertical="center"/>
      <protection hidden="1"/>
    </xf>
    <xf numFmtId="169" fontId="2" fillId="0" borderId="49" xfId="0" applyNumberFormat="1" applyFont="1" applyBorder="1" applyAlignment="1" applyProtection="1">
      <alignment horizontal="right" vertical="center"/>
      <protection hidden="1"/>
    </xf>
    <xf numFmtId="169" fontId="2" fillId="0" borderId="26" xfId="0" applyNumberFormat="1" applyFont="1" applyBorder="1" applyAlignment="1" applyProtection="1">
      <alignment horizontal="right" vertical="center"/>
      <protection hidden="1"/>
    </xf>
    <xf numFmtId="0" fontId="2" fillId="0" borderId="18" xfId="0" applyFont="1" applyBorder="1" applyAlignment="1" applyProtection="1">
      <alignment horizontal="right" vertical="center"/>
      <protection hidden="1"/>
    </xf>
    <xf numFmtId="0" fontId="2" fillId="0" borderId="19" xfId="0" applyFont="1" applyBorder="1" applyAlignment="1" applyProtection="1">
      <alignment horizontal="right" vertical="center"/>
      <protection hidden="1"/>
    </xf>
    <xf numFmtId="0" fontId="2" fillId="0" borderId="27" xfId="0" applyFont="1" applyBorder="1" applyAlignment="1" applyProtection="1">
      <alignment horizontal="right" vertical="center"/>
      <protection hidden="1"/>
    </xf>
    <xf numFmtId="169" fontId="2" fillId="0" borderId="28" xfId="0" applyNumberFormat="1" applyFont="1" applyBorder="1" applyAlignment="1" applyProtection="1">
      <alignment horizontal="right" vertical="center"/>
      <protection hidden="1"/>
    </xf>
    <xf numFmtId="0" fontId="1" fillId="0" borderId="18" xfId="0" applyFont="1" applyBorder="1" applyAlignment="1" applyProtection="1">
      <alignment horizontal="right" vertical="center"/>
      <protection hidden="1"/>
    </xf>
    <xf numFmtId="0" fontId="2" fillId="0" borderId="29" xfId="0" applyFont="1" applyBorder="1" applyAlignment="1" applyProtection="1">
      <alignment horizontal="center" vertical="center"/>
      <protection hidden="1"/>
    </xf>
    <xf numFmtId="0" fontId="2" fillId="0" borderId="49"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2" fillId="0" borderId="2" xfId="0" applyFont="1" applyBorder="1" applyAlignment="1" applyProtection="1">
      <alignment horizontal="right" vertical="center"/>
      <protection hidden="1"/>
    </xf>
    <xf numFmtId="167" fontId="7" fillId="0" borderId="70" xfId="0" applyNumberFormat="1" applyFont="1" applyBorder="1" applyAlignment="1" applyProtection="1">
      <alignment horizontal="right" vertical="center" wrapText="1"/>
      <protection hidden="1"/>
    </xf>
    <xf numFmtId="167" fontId="7" fillId="0" borderId="71" xfId="0" applyNumberFormat="1" applyFont="1" applyBorder="1" applyAlignment="1" applyProtection="1">
      <alignment horizontal="right" vertical="center" wrapText="1"/>
      <protection hidden="1"/>
    </xf>
    <xf numFmtId="0" fontId="9" fillId="0" borderId="18" xfId="0" applyFont="1" applyBorder="1" applyAlignment="1" applyProtection="1">
      <alignment horizontal="right" vertical="center"/>
      <protection hidden="1"/>
    </xf>
    <xf numFmtId="0" fontId="9" fillId="0" borderId="0" xfId="0" applyFont="1" applyAlignment="1" applyProtection="1">
      <alignment horizontal="right" vertical="center"/>
      <protection hidden="1"/>
    </xf>
    <xf numFmtId="0" fontId="9" fillId="0" borderId="26" xfId="0" applyFont="1" applyBorder="1" applyAlignment="1" applyProtection="1">
      <alignment horizontal="right" vertical="center"/>
      <protection hidden="1"/>
    </xf>
    <xf numFmtId="0" fontId="42" fillId="0" borderId="0" xfId="0" applyFont="1" applyAlignment="1" applyProtection="1">
      <alignment horizontal="right" vertical="center"/>
      <protection hidden="1"/>
    </xf>
    <xf numFmtId="169" fontId="50" fillId="0" borderId="0" xfId="0" applyNumberFormat="1" applyFont="1" applyAlignment="1" applyProtection="1">
      <alignment horizontal="right" vertical="center"/>
      <protection hidden="1"/>
    </xf>
    <xf numFmtId="169" fontId="50" fillId="0" borderId="10" xfId="0" applyNumberFormat="1" applyFont="1" applyBorder="1" applyAlignment="1" applyProtection="1">
      <alignment horizontal="right" vertical="center"/>
      <protection hidden="1"/>
    </xf>
    <xf numFmtId="169" fontId="2" fillId="0" borderId="2" xfId="0" applyNumberFormat="1" applyFont="1" applyBorder="1" applyAlignment="1" applyProtection="1">
      <alignment horizontal="right" vertical="center"/>
      <protection hidden="1"/>
    </xf>
    <xf numFmtId="169" fontId="2" fillId="0" borderId="11" xfId="0" applyNumberFormat="1" applyFont="1" applyBorder="1" applyAlignment="1" applyProtection="1">
      <alignment horizontal="right" vertical="center"/>
      <protection hidden="1"/>
    </xf>
    <xf numFmtId="0" fontId="3" fillId="2" borderId="44" xfId="0" applyFont="1" applyFill="1" applyBorder="1" applyAlignment="1" applyProtection="1">
      <alignment horizontal="left" vertical="center"/>
      <protection hidden="1"/>
    </xf>
    <xf numFmtId="0" fontId="3" fillId="2" borderId="45" xfId="0" applyFont="1" applyFill="1" applyBorder="1" applyAlignment="1" applyProtection="1">
      <alignment horizontal="left" vertical="center"/>
      <protection hidden="1"/>
    </xf>
    <xf numFmtId="0" fontId="3" fillId="2" borderId="30" xfId="0" applyFont="1" applyFill="1" applyBorder="1" applyAlignment="1" applyProtection="1">
      <alignment horizontal="left" vertical="center"/>
      <protection hidden="1"/>
    </xf>
    <xf numFmtId="0" fontId="7" fillId="0" borderId="17" xfId="0" applyFont="1" applyBorder="1" applyAlignment="1" applyProtection="1">
      <alignment horizontal="right" vertical="center"/>
      <protection hidden="1"/>
    </xf>
    <xf numFmtId="0" fontId="7" fillId="0" borderId="13" xfId="0" applyFont="1" applyBorder="1" applyAlignment="1" applyProtection="1">
      <alignment horizontal="right" vertical="center"/>
      <protection hidden="1"/>
    </xf>
    <xf numFmtId="0" fontId="7" fillId="0" borderId="52" xfId="0" applyFont="1" applyBorder="1" applyAlignment="1" applyProtection="1">
      <alignment horizontal="right" vertical="center"/>
      <protection hidden="1"/>
    </xf>
    <xf numFmtId="0" fontId="7" fillId="0" borderId="1" xfId="0" applyFont="1" applyBorder="1" applyAlignment="1" applyProtection="1">
      <alignment horizontal="right" vertical="center"/>
      <protection hidden="1"/>
    </xf>
    <xf numFmtId="0" fontId="7" fillId="0" borderId="2" xfId="0" applyFont="1" applyBorder="1" applyAlignment="1" applyProtection="1">
      <alignment horizontal="right" vertical="center"/>
      <protection hidden="1"/>
    </xf>
    <xf numFmtId="0" fontId="7" fillId="0" borderId="28" xfId="0" applyFont="1" applyBorder="1" applyAlignment="1" applyProtection="1">
      <alignment horizontal="right" vertical="center"/>
      <protection hidden="1"/>
    </xf>
    <xf numFmtId="0" fontId="2" fillId="0" borderId="13" xfId="0" applyFont="1" applyBorder="1" applyAlignment="1" applyProtection="1">
      <alignment horizontal="right" vertical="center"/>
      <protection hidden="1"/>
    </xf>
    <xf numFmtId="169" fontId="2" fillId="0" borderId="13" xfId="0" applyNumberFormat="1" applyFont="1" applyBorder="1" applyAlignment="1" applyProtection="1">
      <alignment horizontal="right" vertical="center"/>
      <protection hidden="1"/>
    </xf>
    <xf numFmtId="169" fontId="2" fillId="0" borderId="20" xfId="0" applyNumberFormat="1" applyFont="1" applyBorder="1" applyAlignment="1" applyProtection="1">
      <alignment horizontal="right" vertical="center"/>
      <protection hidden="1"/>
    </xf>
    <xf numFmtId="169" fontId="10" fillId="0" borderId="0" xfId="0" applyNumberFormat="1" applyFont="1" applyAlignment="1" applyProtection="1">
      <alignment horizontal="right" vertical="center"/>
      <protection hidden="1"/>
    </xf>
    <xf numFmtId="169" fontId="10" fillId="0" borderId="10" xfId="0" applyNumberFormat="1" applyFont="1" applyBorder="1" applyAlignment="1" applyProtection="1">
      <alignment horizontal="right" vertical="center"/>
      <protection hidden="1"/>
    </xf>
    <xf numFmtId="0" fontId="16" fillId="2" borderId="17" xfId="0"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vertical="center"/>
      <protection hidden="1"/>
    </xf>
    <xf numFmtId="0" fontId="16" fillId="2" borderId="52" xfId="0" applyFont="1" applyFill="1" applyBorder="1" applyAlignment="1" applyProtection="1">
      <alignment horizontal="center" vertical="center"/>
      <protection hidden="1"/>
    </xf>
    <xf numFmtId="0" fontId="16" fillId="2" borderId="18" xfId="0" applyFont="1" applyFill="1" applyBorder="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16" fillId="2" borderId="26" xfId="0" applyFont="1" applyFill="1" applyBorder="1" applyAlignment="1" applyProtection="1">
      <alignment horizontal="center" vertical="center"/>
      <protection hidden="1"/>
    </xf>
    <xf numFmtId="0" fontId="16" fillId="2" borderId="19" xfId="0" applyFont="1" applyFill="1" applyBorder="1" applyAlignment="1" applyProtection="1">
      <alignment horizontal="center" vertical="center"/>
      <protection hidden="1"/>
    </xf>
    <xf numFmtId="0" fontId="16" fillId="2" borderId="15" xfId="0" applyFont="1" applyFill="1" applyBorder="1" applyAlignment="1" applyProtection="1">
      <alignment horizontal="center" vertical="center"/>
      <protection hidden="1"/>
    </xf>
    <xf numFmtId="0" fontId="16" fillId="2" borderId="53" xfId="0" applyFont="1" applyFill="1" applyBorder="1" applyAlignment="1" applyProtection="1">
      <alignment horizontal="center" vertical="center"/>
      <protection hidden="1"/>
    </xf>
    <xf numFmtId="0" fontId="3" fillId="16" borderId="44" xfId="0" applyFont="1" applyFill="1" applyBorder="1" applyAlignment="1" applyProtection="1">
      <alignment horizontal="left" vertical="center"/>
      <protection hidden="1"/>
    </xf>
    <xf numFmtId="0" fontId="3" fillId="16" borderId="45" xfId="0" applyFont="1" applyFill="1" applyBorder="1" applyAlignment="1" applyProtection="1">
      <alignment horizontal="left" vertical="center"/>
      <protection hidden="1"/>
    </xf>
    <xf numFmtId="0" fontId="3" fillId="16" borderId="13" xfId="0" applyFont="1" applyFill="1" applyBorder="1" applyAlignment="1" applyProtection="1">
      <alignment horizontal="left" vertical="center"/>
      <protection hidden="1"/>
    </xf>
    <xf numFmtId="0" fontId="3" fillId="16" borderId="20" xfId="0" applyFont="1" applyFill="1" applyBorder="1" applyAlignment="1" applyProtection="1">
      <alignment horizontal="left" vertical="center"/>
      <protection hidden="1"/>
    </xf>
    <xf numFmtId="0" fontId="16" fillId="2" borderId="15" xfId="0" applyFont="1" applyFill="1" applyBorder="1" applyAlignment="1" applyProtection="1">
      <alignment horizontal="right" vertical="center"/>
      <protection hidden="1"/>
    </xf>
    <xf numFmtId="169" fontId="16" fillId="2" borderId="15" xfId="0" applyNumberFormat="1" applyFont="1" applyFill="1" applyBorder="1" applyAlignment="1" applyProtection="1">
      <alignment vertical="center"/>
      <protection hidden="1"/>
    </xf>
    <xf numFmtId="169" fontId="16" fillId="2" borderId="16" xfId="0" applyNumberFormat="1" applyFont="1" applyFill="1" applyBorder="1" applyAlignment="1" applyProtection="1">
      <alignment vertical="center"/>
      <protection hidden="1"/>
    </xf>
    <xf numFmtId="169" fontId="15" fillId="0" borderId="13" xfId="0" applyNumberFormat="1" applyFont="1" applyBorder="1" applyAlignment="1" applyProtection="1">
      <alignment horizontal="right" vertical="center"/>
      <protection hidden="1"/>
    </xf>
    <xf numFmtId="169" fontId="15" fillId="0" borderId="20" xfId="0" applyNumberFormat="1" applyFont="1" applyBorder="1" applyAlignment="1" applyProtection="1">
      <alignment horizontal="right" vertical="center"/>
      <protection hidden="1"/>
    </xf>
    <xf numFmtId="0" fontId="16" fillId="0" borderId="47" xfId="0" applyFont="1" applyBorder="1" applyAlignment="1" applyProtection="1">
      <alignment horizontal="right" vertical="center"/>
      <protection hidden="1"/>
    </xf>
    <xf numFmtId="0" fontId="16" fillId="0" borderId="24" xfId="0" applyFont="1" applyBorder="1" applyAlignment="1" applyProtection="1">
      <alignment horizontal="right" vertical="center"/>
      <protection hidden="1"/>
    </xf>
    <xf numFmtId="169" fontId="15" fillId="0" borderId="24" xfId="0" applyNumberFormat="1" applyFont="1" applyBorder="1" applyAlignment="1" applyProtection="1">
      <alignment horizontal="right" vertical="center"/>
      <protection hidden="1"/>
    </xf>
    <xf numFmtId="169" fontId="15" fillId="0" borderId="58" xfId="0" applyNumberFormat="1" applyFont="1" applyBorder="1" applyAlignment="1" applyProtection="1">
      <alignment horizontal="right" vertical="center"/>
      <protection hidden="1"/>
    </xf>
    <xf numFmtId="0" fontId="18" fillId="17" borderId="19" xfId="0" applyFont="1" applyFill="1" applyBorder="1" applyAlignment="1" applyProtection="1">
      <alignment horizontal="left" vertical="center" wrapText="1"/>
      <protection hidden="1"/>
    </xf>
    <xf numFmtId="0" fontId="3" fillId="17" borderId="15" xfId="0" applyFont="1" applyFill="1" applyBorder="1" applyAlignment="1" applyProtection="1">
      <alignment horizontal="left" vertical="center"/>
      <protection hidden="1"/>
    </xf>
    <xf numFmtId="0" fontId="3" fillId="17" borderId="16" xfId="0" applyFont="1" applyFill="1" applyBorder="1" applyAlignment="1" applyProtection="1">
      <alignment horizontal="left" vertical="center"/>
      <protection hidden="1"/>
    </xf>
    <xf numFmtId="0" fontId="20" fillId="0" borderId="82" xfId="0" applyFont="1" applyBorder="1" applyAlignment="1" applyProtection="1">
      <alignment horizontal="center" vertical="center"/>
      <protection locked="0"/>
    </xf>
    <xf numFmtId="0" fontId="20" fillId="0" borderId="83" xfId="0" applyFont="1" applyBorder="1" applyAlignment="1" applyProtection="1">
      <alignment horizontal="center" vertical="center"/>
      <protection locked="0"/>
    </xf>
    <xf numFmtId="0" fontId="20" fillId="0" borderId="84" xfId="0" applyFont="1" applyBorder="1" applyAlignment="1" applyProtection="1">
      <alignment horizontal="center" vertical="center"/>
      <protection locked="0"/>
    </xf>
    <xf numFmtId="0" fontId="7" fillId="2" borderId="81" xfId="0" applyFont="1" applyFill="1" applyBorder="1" applyAlignment="1" applyProtection="1">
      <alignment horizontal="center" vertical="center"/>
      <protection hidden="1"/>
    </xf>
    <xf numFmtId="0" fontId="7" fillId="2" borderId="85" xfId="0" applyFont="1" applyFill="1" applyBorder="1" applyAlignment="1" applyProtection="1">
      <alignment horizontal="center" vertical="center"/>
      <protection hidden="1"/>
    </xf>
    <xf numFmtId="0" fontId="7" fillId="2" borderId="59" xfId="0" applyFont="1" applyFill="1" applyBorder="1" applyAlignment="1" applyProtection="1">
      <alignment horizontal="center" vertical="center"/>
      <protection hidden="1"/>
    </xf>
    <xf numFmtId="0" fontId="20" fillId="0" borderId="82" xfId="0" applyFont="1" applyBorder="1" applyAlignment="1" applyProtection="1">
      <alignment horizontal="center" vertical="center" wrapText="1"/>
      <protection locked="0"/>
    </xf>
    <xf numFmtId="0" fontId="20" fillId="0" borderId="83" xfId="0" applyFont="1" applyBorder="1" applyAlignment="1" applyProtection="1">
      <alignment horizontal="center" vertical="center" wrapText="1"/>
      <protection locked="0"/>
    </xf>
    <xf numFmtId="0" fontId="20" fillId="0" borderId="84" xfId="0" applyFont="1" applyBorder="1" applyAlignment="1" applyProtection="1">
      <alignment horizontal="center" vertical="center" wrapText="1"/>
      <protection locked="0"/>
    </xf>
    <xf numFmtId="4" fontId="41" fillId="4" borderId="31" xfId="0" applyNumberFormat="1" applyFont="1" applyFill="1" applyBorder="1" applyAlignment="1" applyProtection="1">
      <alignment horizontal="center" vertical="center"/>
      <protection hidden="1"/>
    </xf>
    <xf numFmtId="4" fontId="41" fillId="2" borderId="31" xfId="0" applyNumberFormat="1" applyFont="1" applyFill="1" applyBorder="1" applyAlignment="1" applyProtection="1">
      <alignment horizontal="center" vertical="center"/>
      <protection hidden="1"/>
    </xf>
    <xf numFmtId="0" fontId="7" fillId="4" borderId="81" xfId="0" applyFont="1" applyFill="1" applyBorder="1" applyAlignment="1" applyProtection="1">
      <alignment horizontal="center" vertical="center"/>
      <protection hidden="1"/>
    </xf>
    <xf numFmtId="0" fontId="7" fillId="4" borderId="85" xfId="0" applyFont="1" applyFill="1" applyBorder="1" applyAlignment="1" applyProtection="1">
      <alignment horizontal="center" vertical="center"/>
      <protection hidden="1"/>
    </xf>
    <xf numFmtId="0" fontId="7" fillId="4" borderId="59" xfId="0" applyFont="1" applyFill="1" applyBorder="1" applyAlignment="1" applyProtection="1">
      <alignment horizontal="center" vertical="center"/>
      <protection hidden="1"/>
    </xf>
    <xf numFmtId="0" fontId="20" fillId="0" borderId="82" xfId="0" applyFont="1" applyBorder="1" applyAlignment="1" applyProtection="1">
      <alignment horizontal="center" vertical="center"/>
      <protection hidden="1"/>
    </xf>
    <xf numFmtId="0" fontId="20" fillId="0" borderId="83" xfId="0" applyFont="1" applyBorder="1" applyAlignment="1" applyProtection="1">
      <alignment horizontal="center" vertical="center"/>
      <protection hidden="1"/>
    </xf>
    <xf numFmtId="0" fontId="20" fillId="0" borderId="84" xfId="0" applyFont="1" applyBorder="1" applyAlignment="1" applyProtection="1">
      <alignment horizontal="center" vertical="center"/>
      <protection hidden="1"/>
    </xf>
    <xf numFmtId="0" fontId="56" fillId="0" borderId="81" xfId="0" applyFont="1" applyBorder="1" applyAlignment="1" applyProtection="1">
      <alignment horizontal="center" vertical="center"/>
      <protection hidden="1"/>
    </xf>
    <xf numFmtId="0" fontId="56" fillId="0" borderId="59" xfId="0" applyFont="1" applyBorder="1" applyAlignment="1" applyProtection="1">
      <alignment horizontal="center" vertical="center"/>
      <protection hidden="1"/>
    </xf>
    <xf numFmtId="0" fontId="56" fillId="0" borderId="31"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textRotation="90" wrapText="1"/>
      <protection hidden="1"/>
    </xf>
    <xf numFmtId="0" fontId="15" fillId="0" borderId="22" xfId="0" applyFont="1" applyBorder="1" applyAlignment="1" applyProtection="1">
      <alignment horizontal="center" vertical="center" textRotation="90" wrapText="1"/>
      <protection hidden="1"/>
    </xf>
    <xf numFmtId="0" fontId="15" fillId="0" borderId="3" xfId="0" applyFont="1" applyBorder="1" applyAlignment="1" applyProtection="1">
      <alignment horizontal="center" vertical="center" textRotation="90" wrapText="1"/>
      <protection hidden="1"/>
    </xf>
    <xf numFmtId="0" fontId="31" fillId="2" borderId="0" xfId="0" applyFont="1" applyFill="1" applyAlignment="1" applyProtection="1">
      <alignment horizontal="left" vertical="center" wrapText="1"/>
      <protection hidden="1"/>
    </xf>
    <xf numFmtId="0" fontId="40" fillId="2" borderId="0" xfId="0" applyFont="1" applyFill="1" applyAlignment="1" applyProtection="1">
      <alignment horizontal="left" vertical="center" wrapText="1"/>
      <protection hidden="1"/>
    </xf>
    <xf numFmtId="0" fontId="40" fillId="2" borderId="2" xfId="0" applyFont="1" applyFill="1" applyBorder="1" applyAlignment="1" applyProtection="1">
      <alignment horizontal="left" vertical="center" wrapText="1"/>
      <protection hidden="1"/>
    </xf>
    <xf numFmtId="0" fontId="40" fillId="0" borderId="3" xfId="0" quotePrefix="1" applyFont="1" applyBorder="1" applyAlignment="1" applyProtection="1">
      <alignment horizontal="center" vertical="center"/>
      <protection hidden="1"/>
    </xf>
    <xf numFmtId="0" fontId="40" fillId="0" borderId="31" xfId="0" quotePrefix="1" applyFont="1" applyBorder="1" applyAlignment="1" applyProtection="1">
      <alignment horizontal="center" vertical="center"/>
      <protection hidden="1"/>
    </xf>
    <xf numFmtId="0" fontId="30" fillId="0" borderId="3" xfId="0" applyFont="1" applyBorder="1" applyAlignment="1" applyProtection="1">
      <alignment horizontal="center" vertical="center" wrapText="1"/>
      <protection hidden="1"/>
    </xf>
    <xf numFmtId="0" fontId="30" fillId="0" borderId="31" xfId="0" applyFont="1" applyBorder="1" applyAlignment="1" applyProtection="1">
      <alignment horizontal="center" vertical="center" wrapText="1"/>
      <protection hidden="1"/>
    </xf>
    <xf numFmtId="4" fontId="7" fillId="0" borderId="3" xfId="0" applyNumberFormat="1" applyFont="1" applyBorder="1" applyAlignment="1" applyProtection="1">
      <alignment horizontal="center" vertical="center"/>
      <protection hidden="1"/>
    </xf>
    <xf numFmtId="4" fontId="7" fillId="0" borderId="31" xfId="0" applyNumberFormat="1"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4" fontId="3" fillId="0" borderId="0" xfId="1" applyNumberFormat="1" applyFont="1" applyFill="1" applyBorder="1" applyAlignment="1" applyProtection="1">
      <alignment horizontal="right" vertical="center"/>
      <protection hidden="1"/>
    </xf>
    <xf numFmtId="4" fontId="4" fillId="0" borderId="0" xfId="1" applyNumberFormat="1" applyFont="1" applyBorder="1" applyAlignment="1" applyProtection="1">
      <alignment horizontal="right" vertical="center"/>
      <protection hidden="1"/>
    </xf>
    <xf numFmtId="0" fontId="1" fillId="0" borderId="43" xfId="0" applyFont="1" applyBorder="1" applyAlignment="1" applyProtection="1">
      <alignment horizontal="left" vertical="center"/>
      <protection hidden="1"/>
    </xf>
    <xf numFmtId="4" fontId="15" fillId="0" borderId="43" xfId="1" applyNumberFormat="1" applyFont="1" applyBorder="1" applyAlignment="1" applyProtection="1">
      <alignment horizontal="right" vertical="center"/>
      <protection hidden="1"/>
    </xf>
    <xf numFmtId="0" fontId="2" fillId="0" borderId="0" xfId="0" applyFont="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43" xfId="0" applyFont="1" applyBorder="1" applyAlignment="1" applyProtection="1">
      <alignment horizontal="left" vertical="center"/>
      <protection hidden="1"/>
    </xf>
    <xf numFmtId="0" fontId="30" fillId="0" borderId="86" xfId="0" applyFont="1" applyBorder="1" applyAlignment="1" applyProtection="1">
      <alignment horizontal="center" vertical="center" wrapText="1"/>
      <protection hidden="1"/>
    </xf>
    <xf numFmtId="0" fontId="30" fillId="0" borderId="87" xfId="0" applyFont="1" applyBorder="1" applyAlignment="1" applyProtection="1">
      <alignment horizontal="center" vertical="center" wrapText="1"/>
      <protection hidden="1"/>
    </xf>
    <xf numFmtId="0" fontId="30" fillId="0" borderId="3" xfId="0" quotePrefix="1" applyFont="1" applyBorder="1" applyAlignment="1" applyProtection="1">
      <alignment horizontal="center" vertical="center" wrapText="1"/>
      <protection hidden="1"/>
    </xf>
    <xf numFmtId="0" fontId="30" fillId="0" borderId="31" xfId="0" quotePrefix="1" applyFont="1" applyBorder="1" applyAlignment="1" applyProtection="1">
      <alignment horizontal="center" vertical="center" wrapText="1"/>
      <protection hidden="1"/>
    </xf>
    <xf numFmtId="0" fontId="4" fillId="0" borderId="0" xfId="0" applyFont="1" applyAlignment="1" applyProtection="1">
      <alignment horizontal="left" vertical="top" wrapText="1" shrinkToFit="1"/>
      <protection hidden="1"/>
    </xf>
    <xf numFmtId="0" fontId="4" fillId="0" borderId="0" xfId="0" applyFont="1" applyAlignment="1" applyProtection="1">
      <alignment horizontal="left" vertical="top" shrinkToFit="1"/>
      <protection hidden="1"/>
    </xf>
    <xf numFmtId="0" fontId="30" fillId="0" borderId="89" xfId="0" applyFont="1" applyBorder="1" applyAlignment="1" applyProtection="1">
      <alignment horizontal="center" vertical="center" wrapText="1"/>
      <protection hidden="1"/>
    </xf>
    <xf numFmtId="0" fontId="30" fillId="0" borderId="90"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textRotation="90"/>
      <protection hidden="1"/>
    </xf>
    <xf numFmtId="0" fontId="15" fillId="0" borderId="22" xfId="0" applyFont="1" applyBorder="1" applyAlignment="1" applyProtection="1">
      <alignment horizontal="center" vertical="center" textRotation="90"/>
      <protection hidden="1"/>
    </xf>
    <xf numFmtId="0" fontId="15" fillId="0" borderId="3" xfId="0" applyFont="1" applyBorder="1" applyAlignment="1" applyProtection="1">
      <alignment horizontal="center" vertical="center" textRotation="90"/>
      <protection hidden="1"/>
    </xf>
    <xf numFmtId="0" fontId="30" fillId="0" borderId="49" xfId="0" applyFont="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0" fontId="32" fillId="0" borderId="0" xfId="0" applyFont="1" applyAlignment="1" applyProtection="1">
      <alignment horizontal="center" vertical="center"/>
      <protection hidden="1"/>
    </xf>
    <xf numFmtId="0" fontId="32" fillId="0" borderId="2" xfId="0" applyFont="1" applyBorder="1" applyAlignment="1" applyProtection="1">
      <alignment horizontal="center" vertical="center"/>
      <protection hidden="1"/>
    </xf>
    <xf numFmtId="0" fontId="17" fillId="0" borderId="0" xfId="0" quotePrefix="1" applyFont="1" applyAlignment="1" applyProtection="1">
      <alignment horizontal="left" vertical="center" wrapText="1"/>
      <protection hidden="1"/>
    </xf>
    <xf numFmtId="0" fontId="17" fillId="0" borderId="2" xfId="0" quotePrefix="1" applyFont="1" applyBorder="1" applyAlignment="1" applyProtection="1">
      <alignment horizontal="left" vertical="center" wrapText="1"/>
      <protection hidden="1"/>
    </xf>
    <xf numFmtId="0" fontId="18" fillId="0" borderId="21" xfId="0" applyFont="1" applyBorder="1" applyAlignment="1" applyProtection="1">
      <alignment horizontal="center" vertical="center"/>
      <protection hidden="1"/>
    </xf>
    <xf numFmtId="0" fontId="18" fillId="0" borderId="35" xfId="0" applyFont="1" applyBorder="1" applyAlignment="1" applyProtection="1">
      <alignment horizontal="center" vertical="center"/>
      <protection hidden="1"/>
    </xf>
    <xf numFmtId="0" fontId="2" fillId="0" borderId="15" xfId="0" applyFont="1" applyBorder="1" applyAlignment="1" applyProtection="1">
      <alignment horizontal="right" vertical="center"/>
      <protection hidden="1"/>
    </xf>
    <xf numFmtId="9" fontId="4" fillId="0" borderId="43" xfId="2" applyFont="1" applyBorder="1" applyAlignment="1" applyProtection="1">
      <alignment horizontal="center" vertical="center"/>
      <protection hidden="1"/>
    </xf>
    <xf numFmtId="9" fontId="4" fillId="0" borderId="15" xfId="2" applyFont="1" applyBorder="1" applyAlignment="1" applyProtection="1">
      <alignment horizontal="center" vertical="center"/>
      <protection hidden="1"/>
    </xf>
    <xf numFmtId="0" fontId="2" fillId="0" borderId="5" xfId="0" applyFont="1" applyBorder="1" applyAlignment="1" applyProtection="1">
      <alignment vertical="center"/>
      <protection hidden="1"/>
    </xf>
    <xf numFmtId="0" fontId="2" fillId="0" borderId="49" xfId="0" applyFont="1" applyBorder="1" applyAlignment="1" applyProtection="1">
      <alignment vertical="center"/>
      <protection hidden="1"/>
    </xf>
    <xf numFmtId="0" fontId="17" fillId="0" borderId="27" xfId="0" quotePrefix="1" applyFont="1" applyBorder="1" applyAlignment="1" applyProtection="1">
      <alignment horizontal="center" vertical="center"/>
      <protection hidden="1"/>
    </xf>
    <xf numFmtId="0" fontId="2" fillId="0" borderId="2" xfId="0" applyFont="1" applyBorder="1" applyAlignment="1" applyProtection="1">
      <alignment vertical="center"/>
      <protection hidden="1"/>
    </xf>
    <xf numFmtId="0" fontId="2" fillId="0" borderId="28" xfId="0" applyFont="1" applyBorder="1" applyAlignment="1" applyProtection="1">
      <alignment vertical="center"/>
      <protection hidden="1"/>
    </xf>
    <xf numFmtId="0" fontId="17" fillId="0" borderId="0" xfId="0" applyFont="1" applyAlignment="1" applyProtection="1">
      <alignment horizontal="left" vertical="center" wrapText="1"/>
      <protection hidden="1"/>
    </xf>
    <xf numFmtId="0" fontId="30" fillId="0" borderId="29" xfId="0" applyFont="1" applyBorder="1" applyAlignment="1" applyProtection="1">
      <alignment horizontal="center" vertical="center"/>
      <protection hidden="1"/>
    </xf>
    <xf numFmtId="0" fontId="30" fillId="0" borderId="5" xfId="0" applyFont="1" applyBorder="1" applyAlignment="1" applyProtection="1">
      <alignment horizontal="center" vertical="center"/>
      <protection hidden="1"/>
    </xf>
    <xf numFmtId="0" fontId="30" fillId="0" borderId="49" xfId="0" applyFont="1" applyBorder="1" applyAlignment="1" applyProtection="1">
      <alignment horizontal="center" vertical="center"/>
      <protection hidden="1"/>
    </xf>
    <xf numFmtId="0" fontId="30" fillId="0" borderId="34" xfId="0" applyFont="1" applyBorder="1" applyAlignment="1" applyProtection="1">
      <alignment horizontal="center" vertical="center"/>
      <protection hidden="1"/>
    </xf>
    <xf numFmtId="0" fontId="30" fillId="0" borderId="88" xfId="0" applyFont="1" applyBorder="1" applyAlignment="1" applyProtection="1">
      <alignment horizontal="center" vertical="center"/>
      <protection hidden="1"/>
    </xf>
    <xf numFmtId="0" fontId="30" fillId="0" borderId="38" xfId="0" applyFont="1" applyBorder="1" applyAlignment="1" applyProtection="1">
      <alignment horizontal="center" vertical="center"/>
      <protection hidden="1"/>
    </xf>
    <xf numFmtId="0" fontId="30" fillId="0" borderId="21" xfId="0" quotePrefix="1" applyFont="1" applyBorder="1" applyAlignment="1" applyProtection="1">
      <alignment horizontal="center" vertical="center" wrapText="1"/>
      <protection hidden="1"/>
    </xf>
    <xf numFmtId="0" fontId="30" fillId="0" borderId="35" xfId="0" quotePrefix="1" applyFont="1" applyBorder="1" applyAlignment="1" applyProtection="1">
      <alignment horizontal="center" vertical="center" wrapText="1"/>
      <protection hidden="1"/>
    </xf>
    <xf numFmtId="0" fontId="30" fillId="0" borderId="29" xfId="0" quotePrefix="1" applyFont="1" applyBorder="1" applyAlignment="1" applyProtection="1">
      <alignment horizontal="center" vertical="center" wrapText="1"/>
      <protection hidden="1"/>
    </xf>
    <xf numFmtId="0" fontId="30" fillId="0" borderId="34" xfId="0" quotePrefix="1" applyFont="1" applyBorder="1" applyAlignment="1" applyProtection="1">
      <alignment horizontal="center" vertical="center" wrapText="1"/>
      <protection hidden="1"/>
    </xf>
    <xf numFmtId="0" fontId="2" fillId="0" borderId="31" xfId="0" applyFont="1" applyBorder="1" applyAlignment="1" applyProtection="1">
      <alignment horizontal="center" vertical="center"/>
      <protection hidden="1"/>
    </xf>
    <xf numFmtId="0" fontId="40" fillId="5" borderId="0" xfId="0" applyFont="1" applyFill="1" applyAlignment="1" applyProtection="1">
      <alignment horizontal="left" vertical="center" wrapText="1"/>
      <protection hidden="1"/>
    </xf>
    <xf numFmtId="0" fontId="40" fillId="5" borderId="2" xfId="0" applyFont="1" applyFill="1" applyBorder="1" applyAlignment="1" applyProtection="1">
      <alignment horizontal="left" vertical="center" wrapText="1"/>
      <protection hidden="1"/>
    </xf>
    <xf numFmtId="0" fontId="30" fillId="0" borderId="21" xfId="0" applyFont="1" applyBorder="1" applyAlignment="1" applyProtection="1">
      <alignment horizontal="center" vertical="center" wrapText="1"/>
      <protection hidden="1"/>
    </xf>
    <xf numFmtId="0" fontId="30" fillId="0" borderId="35" xfId="0" applyFont="1" applyBorder="1" applyAlignment="1" applyProtection="1">
      <alignment horizontal="center" vertical="center" wrapText="1"/>
      <protection hidden="1"/>
    </xf>
    <xf numFmtId="0" fontId="17" fillId="0" borderId="2" xfId="0" applyFont="1" applyBorder="1" applyAlignment="1" applyProtection="1">
      <alignment horizontal="left" vertical="center" wrapText="1"/>
      <protection hidden="1"/>
    </xf>
    <xf numFmtId="4" fontId="2" fillId="0" borderId="31" xfId="1" applyNumberFormat="1" applyFont="1" applyBorder="1" applyAlignment="1" applyProtection="1">
      <alignment horizontal="center" vertical="center"/>
      <protection hidden="1"/>
    </xf>
    <xf numFmtId="172" fontId="3" fillId="0" borderId="21" xfId="0" applyNumberFormat="1" applyFont="1" applyBorder="1" applyAlignment="1" applyProtection="1">
      <alignment horizontal="center" vertical="center"/>
      <protection hidden="1"/>
    </xf>
    <xf numFmtId="172" fontId="3" fillId="0" borderId="3" xfId="0" applyNumberFormat="1" applyFont="1" applyBorder="1" applyAlignment="1" applyProtection="1">
      <alignment horizontal="center" vertical="center"/>
      <protection hidden="1"/>
    </xf>
    <xf numFmtId="0" fontId="30" fillId="0" borderId="5" xfId="0" applyFont="1" applyBorder="1" applyAlignment="1" applyProtection="1">
      <alignment horizontal="center" vertical="center" wrapText="1"/>
      <protection hidden="1"/>
    </xf>
    <xf numFmtId="0" fontId="30" fillId="0" borderId="88" xfId="0" applyFont="1" applyBorder="1" applyAlignment="1" applyProtection="1">
      <alignment horizontal="center" vertical="center" wrapText="1"/>
      <protection hidden="1"/>
    </xf>
    <xf numFmtId="4" fontId="35" fillId="0" borderId="21" xfId="0" quotePrefix="1" applyNumberFormat="1" applyFont="1" applyBorder="1" applyAlignment="1" applyProtection="1">
      <alignment horizontal="center" vertical="center"/>
      <protection hidden="1"/>
    </xf>
    <xf numFmtId="4" fontId="35" fillId="0" borderId="35" xfId="0" quotePrefix="1" applyNumberFormat="1" applyFont="1" applyBorder="1" applyAlignment="1" applyProtection="1">
      <alignment horizontal="center" vertical="center"/>
      <protection hidden="1"/>
    </xf>
    <xf numFmtId="0" fontId="30" fillId="0" borderId="27" xfId="0" quotePrefix="1" applyFont="1" applyBorder="1" applyAlignment="1" applyProtection="1">
      <alignment horizontal="center" vertical="center"/>
      <protection hidden="1"/>
    </xf>
    <xf numFmtId="0" fontId="30" fillId="0" borderId="2" xfId="0" quotePrefix="1" applyFont="1" applyBorder="1" applyAlignment="1" applyProtection="1">
      <alignment horizontal="center" vertical="center"/>
      <protection hidden="1"/>
    </xf>
    <xf numFmtId="0" fontId="30" fillId="0" borderId="28" xfId="0" quotePrefix="1" applyFont="1" applyBorder="1" applyAlignment="1" applyProtection="1">
      <alignment horizontal="center" vertical="center"/>
      <protection hidden="1"/>
    </xf>
    <xf numFmtId="0" fontId="18" fillId="0" borderId="17" xfId="0" applyFont="1" applyBorder="1" applyAlignment="1" applyProtection="1">
      <alignment horizontal="center" vertical="center" wrapText="1"/>
      <protection hidden="1"/>
    </xf>
    <xf numFmtId="0" fontId="0" fillId="0" borderId="20" xfId="0" applyBorder="1" applyProtection="1">
      <protection hidden="1"/>
    </xf>
    <xf numFmtId="0" fontId="0" fillId="0" borderId="19" xfId="0" applyBorder="1" applyProtection="1">
      <protection hidden="1"/>
    </xf>
    <xf numFmtId="0" fontId="0" fillId="0" borderId="16" xfId="0" applyBorder="1" applyProtection="1">
      <protection hidden="1"/>
    </xf>
    <xf numFmtId="0" fontId="54" fillId="0" borderId="91" xfId="0" applyFont="1" applyBorder="1" applyAlignment="1" applyProtection="1">
      <alignment horizontal="right" vertical="center"/>
      <protection locked="0"/>
    </xf>
    <xf numFmtId="0" fontId="54" fillId="0" borderId="92" xfId="0" applyFont="1" applyBorder="1" applyAlignment="1" applyProtection="1">
      <alignment horizontal="right" vertical="center"/>
      <protection locked="0"/>
    </xf>
    <xf numFmtId="0" fontId="3" fillId="0" borderId="93" xfId="0" applyFont="1" applyBorder="1" applyAlignment="1" applyProtection="1">
      <alignment horizontal="right" vertical="center"/>
      <protection hidden="1"/>
    </xf>
    <xf numFmtId="0" fontId="3" fillId="0" borderId="94" xfId="0" applyFont="1" applyBorder="1" applyAlignment="1" applyProtection="1">
      <alignment horizontal="right" vertical="center"/>
      <protection hidden="1"/>
    </xf>
    <xf numFmtId="169" fontId="16" fillId="0" borderId="94" xfId="0" applyNumberFormat="1" applyFont="1" applyBorder="1" applyAlignment="1" applyProtection="1">
      <alignment horizontal="right" vertical="center"/>
      <protection hidden="1"/>
    </xf>
    <xf numFmtId="169" fontId="16" fillId="0" borderId="95" xfId="0" applyNumberFormat="1" applyFont="1" applyBorder="1" applyAlignment="1" applyProtection="1">
      <alignment horizontal="right" vertical="center"/>
      <protection hidden="1"/>
    </xf>
    <xf numFmtId="4" fontId="27" fillId="0" borderId="31" xfId="1" applyNumberFormat="1" applyFont="1" applyBorder="1" applyAlignment="1" applyProtection="1">
      <alignment horizontal="center" vertical="center"/>
      <protection hidden="1"/>
    </xf>
    <xf numFmtId="0" fontId="16" fillId="2" borderId="44" xfId="0" applyFont="1" applyFill="1" applyBorder="1" applyAlignment="1" applyProtection="1">
      <alignment horizontal="center" vertical="center"/>
      <protection hidden="1"/>
    </xf>
    <xf numFmtId="0" fontId="16" fillId="2" borderId="45" xfId="0" applyFont="1" applyFill="1" applyBorder="1" applyAlignment="1" applyProtection="1">
      <alignment horizontal="center" vertical="center"/>
      <protection hidden="1"/>
    </xf>
    <xf numFmtId="0" fontId="1" fillId="16" borderId="44" xfId="0" applyFont="1" applyFill="1" applyBorder="1" applyAlignment="1" applyProtection="1">
      <alignment horizontal="left" vertical="center" wrapText="1"/>
      <protection hidden="1"/>
    </xf>
    <xf numFmtId="0" fontId="1" fillId="16" borderId="45" xfId="0" applyFont="1" applyFill="1" applyBorder="1" applyAlignment="1" applyProtection="1">
      <alignment horizontal="left" vertical="center" wrapText="1"/>
      <protection hidden="1"/>
    </xf>
    <xf numFmtId="0" fontId="1" fillId="16" borderId="30" xfId="0" applyFont="1" applyFill="1" applyBorder="1" applyAlignment="1" applyProtection="1">
      <alignment horizontal="left" vertical="center" wrapText="1"/>
      <protection hidden="1"/>
    </xf>
    <xf numFmtId="0" fontId="1" fillId="17" borderId="44" xfId="0" applyFont="1" applyFill="1" applyBorder="1" applyAlignment="1" applyProtection="1">
      <alignment horizontal="left" vertical="center" wrapText="1"/>
      <protection hidden="1"/>
    </xf>
    <xf numFmtId="0" fontId="1" fillId="17" borderId="45" xfId="0" applyFont="1" applyFill="1" applyBorder="1" applyAlignment="1" applyProtection="1">
      <alignment horizontal="left" vertical="center" wrapText="1"/>
      <protection hidden="1"/>
    </xf>
    <xf numFmtId="0" fontId="1" fillId="17" borderId="30" xfId="0" applyFont="1" applyFill="1" applyBorder="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center" vertical="center" wrapText="1"/>
      <protection hidden="1"/>
    </xf>
    <xf numFmtId="4" fontId="2" fillId="2" borderId="18" xfId="1" applyNumberFormat="1" applyFont="1" applyFill="1" applyBorder="1" applyAlignment="1" applyProtection="1">
      <alignment horizontal="center" vertical="center" wrapText="1"/>
      <protection hidden="1"/>
    </xf>
    <xf numFmtId="4" fontId="2" fillId="2" borderId="18" xfId="1" applyNumberFormat="1" applyFont="1" applyFill="1" applyBorder="1" applyAlignment="1" applyProtection="1">
      <alignment horizontal="center" vertical="center"/>
      <protection hidden="1"/>
    </xf>
    <xf numFmtId="0" fontId="62" fillId="0" borderId="17" xfId="0" applyFont="1" applyBorder="1" applyAlignment="1" applyProtection="1">
      <alignment horizontal="left" vertical="center"/>
      <protection hidden="1"/>
    </xf>
    <xf numFmtId="0" fontId="62" fillId="0" borderId="13" xfId="0" applyFont="1" applyBorder="1" applyAlignment="1" applyProtection="1">
      <alignment horizontal="left" vertical="center"/>
      <protection hidden="1"/>
    </xf>
    <xf numFmtId="0" fontId="62" fillId="0" borderId="20" xfId="0" applyFont="1" applyBorder="1" applyAlignment="1" applyProtection="1">
      <alignment horizontal="left" vertical="center"/>
      <protection hidden="1"/>
    </xf>
    <xf numFmtId="0" fontId="0" fillId="0" borderId="0" xfId="0" applyAlignment="1" applyProtection="1">
      <alignment horizontal="left" vertical="top" wrapText="1"/>
      <protection hidden="1"/>
    </xf>
    <xf numFmtId="0" fontId="2" fillId="0" borderId="0" xfId="0" applyFont="1" applyAlignment="1" applyProtection="1">
      <alignment horizontal="right" vertical="center" wrapText="1"/>
      <protection hidden="1"/>
    </xf>
    <xf numFmtId="170" fontId="0" fillId="0" borderId="0" xfId="0" applyNumberFormat="1" applyAlignment="1" applyProtection="1">
      <alignment horizontal="center" vertical="center"/>
      <protection hidden="1"/>
    </xf>
    <xf numFmtId="0" fontId="3" fillId="0" borderId="15" xfId="0" applyFont="1" applyBorder="1" applyAlignment="1" applyProtection="1">
      <alignment horizontal="right" vertical="center"/>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5" fillId="0" borderId="0" xfId="0" applyFont="1" applyAlignment="1" applyProtection="1">
      <alignment horizontal="center" vertical="center"/>
      <protection hidden="1"/>
    </xf>
    <xf numFmtId="0" fontId="2" fillId="0" borderId="0" xfId="0" applyFont="1" applyAlignment="1" applyProtection="1">
      <alignment horizontal="right" vertical="top" wrapText="1"/>
      <protection hidden="1"/>
    </xf>
    <xf numFmtId="0" fontId="0" fillId="0" borderId="0" xfId="0" applyAlignment="1" applyProtection="1">
      <alignment horizontal="left" vertical="top"/>
      <protection hidden="1"/>
    </xf>
    <xf numFmtId="0" fontId="0" fillId="2" borderId="31" xfId="0" applyFill="1" applyBorder="1" applyAlignment="1" applyProtection="1">
      <alignment horizontal="center" vertical="center"/>
      <protection hidden="1"/>
    </xf>
    <xf numFmtId="0" fontId="0" fillId="3" borderId="59" xfId="0" applyFill="1"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3" borderId="31" xfId="0" applyFill="1" applyBorder="1" applyAlignment="1" applyProtection="1">
      <alignment horizontal="center" vertical="center"/>
      <protection hidden="1"/>
    </xf>
    <xf numFmtId="0" fontId="0" fillId="4" borderId="59" xfId="0" applyFill="1" applyBorder="1" applyAlignment="1" applyProtection="1">
      <alignment horizontal="center" vertical="center"/>
      <protection hidden="1"/>
    </xf>
    <xf numFmtId="0" fontId="0" fillId="4" borderId="31" xfId="0" applyFill="1" applyBorder="1" applyAlignment="1" applyProtection="1">
      <alignment horizontal="center" vertical="center"/>
      <protection hidden="1"/>
    </xf>
    <xf numFmtId="0" fontId="0" fillId="5" borderId="31" xfId="0" applyFill="1" applyBorder="1" applyAlignment="1" applyProtection="1">
      <alignment horizontal="center" vertical="center"/>
      <protection hidden="1"/>
    </xf>
    <xf numFmtId="0" fontId="0" fillId="6" borderId="31" xfId="0" applyFill="1" applyBorder="1" applyAlignment="1" applyProtection="1">
      <alignment horizontal="center" vertical="center"/>
      <protection hidden="1"/>
    </xf>
    <xf numFmtId="0" fontId="0" fillId="0" borderId="0" xfId="0" applyAlignment="1" applyProtection="1">
      <alignment horizontal="right" vertical="top"/>
      <protection hidden="1"/>
    </xf>
    <xf numFmtId="169" fontId="0" fillId="0" borderId="0" xfId="0" applyNumberFormat="1" applyAlignment="1" applyProtection="1">
      <alignment horizontal="center" vertical="top"/>
      <protection hidden="1"/>
    </xf>
    <xf numFmtId="0" fontId="20" fillId="0" borderId="96" xfId="0" applyFont="1" applyBorder="1" applyAlignment="1" applyProtection="1">
      <alignment horizontal="center" vertical="center" textRotation="90"/>
      <protection hidden="1"/>
    </xf>
    <xf numFmtId="0" fontId="20" fillId="0" borderId="97" xfId="0" applyFont="1" applyBorder="1" applyAlignment="1" applyProtection="1">
      <alignment horizontal="center" vertical="center" textRotation="90"/>
      <protection hidden="1"/>
    </xf>
    <xf numFmtId="0" fontId="20" fillId="0" borderId="98" xfId="0" applyFont="1" applyBorder="1" applyAlignment="1" applyProtection="1">
      <alignment horizontal="center" vertical="center" textRotation="90"/>
      <protection hidden="1"/>
    </xf>
    <xf numFmtId="0" fontId="0" fillId="2" borderId="59" xfId="0" applyFill="1" applyBorder="1" applyAlignment="1" applyProtection="1">
      <alignment horizontal="center" vertical="center"/>
      <protection hidden="1"/>
    </xf>
    <xf numFmtId="0" fontId="0" fillId="5" borderId="59" xfId="0" applyFill="1" applyBorder="1" applyAlignment="1" applyProtection="1">
      <alignment horizontal="center" vertical="center"/>
      <protection hidden="1"/>
    </xf>
    <xf numFmtId="0" fontId="0" fillId="6" borderId="59" xfId="0" applyFill="1" applyBorder="1" applyAlignment="1" applyProtection="1">
      <alignment horizontal="center" vertical="center"/>
      <protection hidden="1"/>
    </xf>
    <xf numFmtId="0" fontId="20" fillId="0" borderId="96" xfId="0" applyFont="1" applyBorder="1" applyAlignment="1" applyProtection="1">
      <alignment horizontal="center" vertical="center"/>
      <protection hidden="1"/>
    </xf>
    <xf numFmtId="0" fontId="20" fillId="0" borderId="97" xfId="0" applyFont="1" applyBorder="1" applyAlignment="1" applyProtection="1">
      <alignment horizontal="center" vertical="center"/>
      <protection hidden="1"/>
    </xf>
    <xf numFmtId="0" fontId="20" fillId="0" borderId="98"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0" fillId="0" borderId="0" xfId="0" applyAlignment="1" applyProtection="1">
      <alignment horizontal="right" vertical="top" wrapText="1"/>
      <protection hidden="1"/>
    </xf>
    <xf numFmtId="0" fontId="0" fillId="0" borderId="0" xfId="0" applyAlignment="1" applyProtection="1">
      <alignment horizontal="right" vertical="center"/>
      <protection hidden="1"/>
    </xf>
    <xf numFmtId="0" fontId="4" fillId="0" borderId="0" xfId="0" applyFont="1" applyAlignment="1" applyProtection="1">
      <alignment horizontal="left" vertical="center" wrapText="1"/>
      <protection hidden="1"/>
    </xf>
    <xf numFmtId="0" fontId="1" fillId="0" borderId="0" xfId="0" applyFont="1" applyAlignment="1" applyProtection="1">
      <alignment horizontal="left" vertical="center" wrapText="1"/>
      <protection hidden="1"/>
    </xf>
    <xf numFmtId="169" fontId="1" fillId="0" borderId="0" xfId="0" applyNumberFormat="1" applyFont="1" applyAlignment="1" applyProtection="1">
      <alignment horizontal="right" vertical="center"/>
      <protection hidden="1"/>
    </xf>
    <xf numFmtId="0" fontId="58" fillId="18" borderId="0" xfId="0" applyFont="1" applyFill="1" applyAlignment="1" applyProtection="1">
      <alignment horizontal="center" vertical="center" textRotation="90"/>
      <protection hidden="1"/>
    </xf>
    <xf numFmtId="169" fontId="1" fillId="0" borderId="0" xfId="0" applyNumberFormat="1" applyFont="1" applyAlignment="1" applyProtection="1">
      <alignment horizontal="right" vertical="center"/>
      <protection locked="0"/>
    </xf>
    <xf numFmtId="169" fontId="2" fillId="0" borderId="0" xfId="0" applyNumberFormat="1" applyFont="1" applyAlignment="1" applyProtection="1">
      <alignment horizontal="center" vertical="top"/>
      <protection hidden="1"/>
    </xf>
    <xf numFmtId="0" fontId="53" fillId="0" borderId="0" xfId="0" applyFont="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70" fillId="0" borderId="0" xfId="0" applyFont="1" applyAlignment="1" applyProtection="1">
      <alignment horizontal="left" vertical="center" wrapText="1"/>
      <protection locked="0"/>
    </xf>
    <xf numFmtId="0" fontId="70" fillId="0" borderId="15" xfId="0" applyFont="1" applyBorder="1" applyAlignment="1" applyProtection="1">
      <alignment horizontal="left" vertical="center" wrapText="1"/>
      <protection locked="0"/>
    </xf>
    <xf numFmtId="169" fontId="52" fillId="0" borderId="0" xfId="0" applyNumberFormat="1" applyFont="1" applyAlignment="1" applyProtection="1">
      <alignment horizontal="right" vertical="center"/>
      <protection locked="0"/>
    </xf>
    <xf numFmtId="0" fontId="1" fillId="0" borderId="0" xfId="0" applyFont="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57"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hidden="1"/>
    </xf>
  </cellXfs>
  <cellStyles count="4">
    <cellStyle name="Migliaia" xfId="1" builtinId="3"/>
    <cellStyle name="Normale" xfId="0" builtinId="0"/>
    <cellStyle name="Normale 2" xfId="3" xr:uid="{00000000-0005-0000-0000-000002000000}"/>
    <cellStyle name="Percentuale" xfId="2" builtinId="5"/>
  </cellStyles>
  <dxfs count="58">
    <dxf>
      <font>
        <strike val="0"/>
        <u val="none"/>
        <color theme="0"/>
      </font>
    </dxf>
    <dxf>
      <font>
        <strike val="0"/>
        <u val="none"/>
        <color theme="0"/>
      </font>
      <fill>
        <patternFill>
          <bgColor theme="0"/>
        </patternFill>
      </fill>
    </dxf>
    <dxf>
      <fill>
        <patternFill>
          <bgColor rgb="FFFFC000"/>
        </patternFill>
      </fill>
    </dxf>
    <dxf>
      <fill>
        <patternFill>
          <bgColor rgb="FF92D050"/>
        </patternFill>
      </fill>
    </dxf>
    <dxf>
      <fill>
        <patternFill>
          <bgColor theme="0"/>
        </patternFill>
      </fill>
    </dxf>
    <dxf>
      <font>
        <strike val="0"/>
        <u val="none"/>
        <color theme="0"/>
      </font>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rgb="FFFF0000"/>
      </font>
      <fill>
        <patternFill>
          <bgColor rgb="FFCCFFCC"/>
        </patternFill>
      </fill>
    </dxf>
    <dxf>
      <font>
        <b/>
        <i val="0"/>
        <strike val="0"/>
        <color rgb="FFFF0000"/>
      </font>
      <fill>
        <patternFill>
          <bgColor rgb="FFCCFFCC"/>
        </patternFill>
      </fill>
    </dxf>
    <dxf>
      <font>
        <b/>
        <i val="0"/>
        <strike val="0"/>
        <color rgb="FFFF0000"/>
      </font>
      <fill>
        <patternFill>
          <bgColor rgb="FFCCFFCC"/>
        </patternFill>
      </fill>
    </dxf>
    <dxf>
      <font>
        <b/>
        <i val="0"/>
        <strike val="0"/>
        <u val="none"/>
        <color auto="1"/>
      </font>
      <fill>
        <patternFill>
          <bgColor indexed="42"/>
        </patternFill>
      </fill>
    </dxf>
    <dxf>
      <font>
        <b/>
        <i val="0"/>
        <strike val="0"/>
        <u val="none"/>
        <color auto="1"/>
      </font>
      <fill>
        <patternFill>
          <bgColor indexed="42"/>
        </patternFill>
      </fill>
    </dxf>
    <dxf>
      <font>
        <b/>
        <i val="0"/>
        <strike val="0"/>
        <color theme="1"/>
      </font>
      <fill>
        <patternFill>
          <bgColor rgb="FFCCFFCC"/>
        </patternFill>
      </fill>
    </dxf>
    <dxf>
      <font>
        <strike val="0"/>
        <color rgb="FFFF0000"/>
      </font>
    </dxf>
    <dxf>
      <font>
        <strike val="0"/>
        <color rgb="FFFF0000"/>
      </font>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strike val="0"/>
        <u val="none"/>
        <color theme="0"/>
      </font>
      <fill>
        <patternFill>
          <bgColor theme="0"/>
        </patternFill>
      </fill>
      <border>
        <left style="thin">
          <color theme="0"/>
        </left>
        <right style="thin">
          <color theme="0"/>
        </right>
        <top style="thin">
          <color theme="0"/>
        </top>
        <bottom style="thin">
          <color theme="0"/>
        </bottom>
        <vertical/>
        <horizontal/>
      </border>
    </dxf>
    <dxf>
      <font>
        <strike val="0"/>
        <u val="none"/>
        <color theme="0"/>
      </font>
      <fill>
        <patternFill>
          <bgColor theme="0"/>
        </patternFill>
      </fill>
      <border>
        <left style="thin">
          <color theme="0"/>
        </left>
        <right style="thin">
          <color theme="0"/>
        </right>
        <top style="thin">
          <color theme="0"/>
        </top>
        <bottom style="thin">
          <color theme="0"/>
        </bottom>
        <vertical/>
        <horizontal/>
      </border>
    </dxf>
    <dxf>
      <font>
        <strike val="0"/>
        <condense val="0"/>
        <extend val="0"/>
        <color indexed="9"/>
      </font>
      <fill>
        <patternFill>
          <bgColor indexed="9"/>
        </patternFill>
      </fill>
      <border>
        <left style="thin">
          <color theme="0"/>
        </left>
        <right/>
        <top/>
        <bottom style="thin">
          <color theme="0"/>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ill>
        <patternFill>
          <bgColor indexed="43"/>
        </patternFill>
      </fill>
    </dxf>
    <dxf>
      <font>
        <condense val="0"/>
        <extend val="0"/>
        <color indexed="9"/>
      </font>
    </dxf>
    <dxf>
      <font>
        <condense val="0"/>
        <extend val="0"/>
        <color indexed="9"/>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
      <font>
        <b val="0"/>
        <i val="0"/>
        <strike val="0"/>
        <u val="none"/>
        <color rgb="FFFF0000"/>
      </font>
    </dxf>
    <dxf>
      <font>
        <strike val="0"/>
        <color rgb="FFFF0000"/>
      </font>
    </dxf>
    <dxf>
      <font>
        <strike val="0"/>
        <color rgb="FFFF0000"/>
      </font>
    </dxf>
    <dxf>
      <font>
        <strike val="0"/>
        <color rgb="FFFF0000"/>
      </font>
    </dxf>
    <dxf>
      <font>
        <strike val="0"/>
        <color rgb="FFFF0000"/>
      </font>
    </dxf>
    <dxf>
      <font>
        <strike val="0"/>
        <u val="none"/>
        <color theme="0"/>
      </font>
      <fill>
        <patternFill>
          <bgColor theme="0"/>
        </patternFill>
      </fill>
      <border>
        <left style="thin">
          <color theme="0"/>
        </left>
        <right style="thin">
          <color theme="0"/>
        </right>
        <top style="thin">
          <color theme="0"/>
        </top>
        <bottom style="thin">
          <color theme="0"/>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u val="none"/>
        <color theme="0"/>
      </font>
      <fill>
        <patternFill>
          <bgColor theme="0"/>
        </patternFill>
      </fill>
      <border>
        <left style="thin">
          <color theme="0"/>
        </left>
        <right style="thin">
          <color theme="0"/>
        </right>
        <top style="thin">
          <color theme="0"/>
        </top>
        <bottom style="thin">
          <color theme="0"/>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b val="0"/>
        <i val="0"/>
        <strike/>
        <condense val="0"/>
        <extend val="0"/>
        <color indexed="9"/>
      </font>
      <fill>
        <patternFill>
          <bgColor indexed="9"/>
        </patternFill>
      </fill>
    </dxf>
    <dxf>
      <font>
        <strike val="0"/>
        <u val="none"/>
        <color theme="0"/>
      </font>
      <fill>
        <patternFill>
          <bgColor theme="0"/>
        </patternFill>
      </fill>
    </dxf>
    <dxf>
      <font>
        <strike val="0"/>
        <u val="none"/>
        <color auto="1"/>
      </font>
      <fill>
        <patternFill>
          <bgColor rgb="FFFFC000"/>
        </patternFill>
      </fill>
    </dxf>
    <dxf>
      <font>
        <strike val="0"/>
        <u val="none"/>
        <color auto="1"/>
      </font>
      <fill>
        <patternFill>
          <bgColor rgb="FF92D050"/>
        </patternFill>
      </fill>
    </dxf>
    <dxf>
      <font>
        <strike val="0"/>
        <u val="none"/>
        <color theme="1"/>
      </font>
      <fill>
        <patternFill>
          <fgColor theme="0"/>
          <bgColor theme="0"/>
        </patternFill>
      </fill>
    </dxf>
  </dxfs>
  <tableStyles count="0" defaultTableStyle="TableStyleMedium9" defaultPivotStyle="PivotStyleLight16"/>
  <colors>
    <mruColors>
      <color rgb="FF0000FF"/>
      <color rgb="FF0F13B9"/>
      <color rgb="FFFF0066"/>
      <color rgb="FF1906A6"/>
      <color rgb="FF009900"/>
      <color rgb="FFFF0000"/>
      <color rgb="FF969696"/>
      <color rgb="FFFF3300"/>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1361</xdr:colOff>
      <xdr:row>2</xdr:row>
      <xdr:rowOff>79601</xdr:rowOff>
    </xdr:from>
    <xdr:to>
      <xdr:col>8</xdr:col>
      <xdr:colOff>670832</xdr:colOff>
      <xdr:row>5</xdr:row>
      <xdr:rowOff>79601</xdr:rowOff>
    </xdr:to>
    <xdr:sp macro="" textlink="">
      <xdr:nvSpPr>
        <xdr:cNvPr id="1030" name="Rectangle 6">
          <a:extLst>
            <a:ext uri="{FF2B5EF4-FFF2-40B4-BE49-F238E27FC236}">
              <a16:creationId xmlns:a16="http://schemas.microsoft.com/office/drawing/2014/main" id="{00000000-0008-0000-0000-000006040000}"/>
            </a:ext>
          </a:extLst>
        </xdr:cNvPr>
        <xdr:cNvSpPr>
          <a:spLocks noChangeArrowheads="1"/>
        </xdr:cNvSpPr>
      </xdr:nvSpPr>
      <xdr:spPr bwMode="auto">
        <a:xfrm>
          <a:off x="6315075" y="487815"/>
          <a:ext cx="1417864" cy="61232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800"/>
            </a:lnSpc>
            <a:defRPr sz="1000"/>
          </a:pPr>
          <a:endParaRPr lang="it-IT" sz="800" b="0" i="0" u="none" strike="noStrike" baseline="0">
            <a:solidFill>
              <a:srgbClr val="000000"/>
            </a:solidFill>
            <a:latin typeface="Arial"/>
            <a:cs typeface="Arial"/>
          </a:endParaRPr>
        </a:p>
        <a:p>
          <a:pPr algn="l" rtl="0">
            <a:lnSpc>
              <a:spcPts val="800"/>
            </a:lnSpc>
            <a:defRPr sz="1000"/>
          </a:pPr>
          <a:endParaRPr lang="it-IT" sz="800" b="0" i="0" u="none" strike="noStrike" baseline="0">
            <a:solidFill>
              <a:srgbClr val="000000"/>
            </a:solidFill>
            <a:latin typeface="Arial"/>
            <a:cs typeface="Arial"/>
          </a:endParaRPr>
        </a:p>
      </xdr:txBody>
    </xdr:sp>
    <xdr:clientData/>
  </xdr:twoCellAnchor>
  <xdr:twoCellAnchor>
    <xdr:from>
      <xdr:col>3</xdr:col>
      <xdr:colOff>270782</xdr:colOff>
      <xdr:row>2</xdr:row>
      <xdr:rowOff>69396</xdr:rowOff>
    </xdr:from>
    <xdr:to>
      <xdr:col>5</xdr:col>
      <xdr:colOff>562457</xdr:colOff>
      <xdr:row>5</xdr:row>
      <xdr:rowOff>69396</xdr:rowOff>
    </xdr:to>
    <xdr:sp macro="" textlink="" fLocksText="0">
      <xdr:nvSpPr>
        <xdr:cNvPr id="1029" name="Oval 5">
          <a:extLst>
            <a:ext uri="{FF2B5EF4-FFF2-40B4-BE49-F238E27FC236}">
              <a16:creationId xmlns:a16="http://schemas.microsoft.com/office/drawing/2014/main" id="{00000000-0008-0000-0000-000005040000}"/>
            </a:ext>
          </a:extLst>
        </xdr:cNvPr>
        <xdr:cNvSpPr>
          <a:spLocks noChangeArrowheads="1"/>
        </xdr:cNvSpPr>
      </xdr:nvSpPr>
      <xdr:spPr bwMode="auto">
        <a:xfrm>
          <a:off x="3672568" y="477610"/>
          <a:ext cx="1366639" cy="612322"/>
        </a:xfrm>
        <a:prstGeom prst="ellipse">
          <a:avLst/>
        </a:prstGeom>
        <a:solidFill>
          <a:srgbClr val="FFFFFF"/>
        </a:solidFill>
        <a:ln w="9525">
          <a:solidFill>
            <a:srgbClr val="000000"/>
          </a:solidFill>
          <a:round/>
          <a:headEnd/>
          <a:tailEnd/>
        </a:ln>
      </xdr:spPr>
      <xdr:txBody>
        <a:bodyPr vertOverflow="clip" wrap="square" lIns="72000" tIns="45720" rIns="72000" bIns="45720" anchor="t" upright="1"/>
        <a:lstStyle/>
        <a:p>
          <a:pPr algn="r" rtl="0">
            <a:defRPr sz="1000"/>
          </a:pPr>
          <a:r>
            <a:rPr lang="it-IT" sz="1800" b="1" i="0" u="none" strike="noStrike" baseline="0">
              <a:solidFill>
                <a:srgbClr val="0000FF"/>
              </a:solidFill>
              <a:latin typeface="Arial"/>
              <a:cs typeface="Arial"/>
            </a:rPr>
            <a:t> /</a:t>
          </a:r>
          <a:r>
            <a:rPr lang="it-IT" sz="1000" b="0" i="0" u="none" strike="noStrike" baseline="0">
              <a:solidFill>
                <a:srgbClr val="0000FF"/>
              </a:solidFill>
              <a:latin typeface="Arial"/>
              <a:cs typeface="Arial"/>
            </a:rPr>
            <a:t>2025</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1579892</xdr:colOff>
      <xdr:row>14</xdr:row>
      <xdr:rowOff>69349</xdr:rowOff>
    </xdr:from>
    <xdr:ext cx="7279622" cy="937629"/>
    <xdr:sp macro="" textlink="">
      <xdr:nvSpPr>
        <xdr:cNvPr id="2" name="Rettangolo 1">
          <a:extLst>
            <a:ext uri="{FF2B5EF4-FFF2-40B4-BE49-F238E27FC236}">
              <a16:creationId xmlns:a16="http://schemas.microsoft.com/office/drawing/2014/main" id="{E9CABC01-C7AF-C12B-6960-177EBD958308}"/>
            </a:ext>
          </a:extLst>
        </xdr:cNvPr>
        <xdr:cNvSpPr/>
      </xdr:nvSpPr>
      <xdr:spPr>
        <a:xfrm rot="20209903">
          <a:off x="4104017" y="3133224"/>
          <a:ext cx="7279622" cy="937629"/>
        </a:xfrm>
        <a:prstGeom prst="rect">
          <a:avLst/>
        </a:prstGeom>
        <a:noFill/>
      </xdr:spPr>
      <xdr:txBody>
        <a:bodyPr wrap="none" lIns="91440" tIns="45720" rIns="91440" bIns="45720">
          <a:spAutoFit/>
        </a:bodyPr>
        <a:lstStyle/>
        <a:p>
          <a:pPr algn="ctr"/>
          <a:r>
            <a:rPr lang="it-IT" sz="5400" b="1" cap="none" spc="50">
              <a:ln w="9525" cmpd="sng">
                <a:solidFill>
                  <a:schemeClr val="accent1"/>
                </a:solidFill>
                <a:prstDash val="solid"/>
              </a:ln>
              <a:solidFill>
                <a:srgbClr val="70AD47">
                  <a:tint val="1000"/>
                </a:srgbClr>
              </a:solidFill>
              <a:effectLst>
                <a:glow rad="38100">
                  <a:schemeClr val="accent1">
                    <a:alpha val="40000"/>
                  </a:schemeClr>
                </a:glow>
              </a:effectLst>
            </a:rPr>
            <a:t>pagina da non stampare</a:t>
          </a: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86"/>
  <sheetViews>
    <sheetView tabSelected="1" view="pageBreakPreview" topLeftCell="A13" zoomScaleNormal="100" zoomScaleSheetLayoutView="100" workbookViewId="0">
      <selection activeCell="E17" sqref="E17:I36"/>
    </sheetView>
  </sheetViews>
  <sheetFormatPr defaultColWidth="8.88671875" defaultRowHeight="16.899999999999999" customHeight="1" outlineLevelRow="2" x14ac:dyDescent="0.2"/>
  <cols>
    <col min="1" max="1" width="5.33203125" style="1" customWidth="1"/>
    <col min="2" max="2" width="3.5546875" style="1" customWidth="1"/>
    <col min="3" max="3" width="30.77734375" style="1" customWidth="1"/>
    <col min="4" max="4" width="6.77734375" style="1" customWidth="1"/>
    <col min="5" max="5" width="5.77734375" style="1" customWidth="1"/>
    <col min="6" max="6" width="15.77734375" style="1" customWidth="1"/>
    <col min="7" max="7" width="5.77734375" style="1" customWidth="1"/>
    <col min="8" max="9" width="8.77734375" style="1" customWidth="1"/>
    <col min="10" max="14" width="8.6640625" style="1"/>
    <col min="15" max="15" width="27.21875" style="1" customWidth="1"/>
    <col min="16" max="16384" width="8.88671875" style="1"/>
  </cols>
  <sheetData>
    <row r="1" spans="2:17" ht="17.100000000000001" customHeight="1" x14ac:dyDescent="0.2"/>
    <row r="2" spans="2:17" ht="17.100000000000001" customHeight="1" x14ac:dyDescent="0.2"/>
    <row r="3" spans="2:17" ht="17.100000000000001" customHeight="1" x14ac:dyDescent="0.2">
      <c r="B3" s="2"/>
      <c r="C3" s="2"/>
      <c r="D3" s="2"/>
      <c r="E3" s="2"/>
      <c r="F3" s="2"/>
      <c r="G3" s="2"/>
      <c r="H3" s="2"/>
    </row>
    <row r="4" spans="2:17" ht="17.100000000000001" customHeight="1" x14ac:dyDescent="0.2">
      <c r="B4" s="2"/>
      <c r="C4" s="2"/>
      <c r="D4" s="2"/>
      <c r="E4" s="2"/>
      <c r="F4" s="2"/>
      <c r="G4" s="2"/>
      <c r="H4" s="2"/>
    </row>
    <row r="5" spans="2:17" ht="17.100000000000001" customHeight="1" x14ac:dyDescent="0.2">
      <c r="B5" s="2"/>
      <c r="C5" s="2"/>
      <c r="D5" s="2"/>
      <c r="E5" s="2"/>
      <c r="F5" s="2"/>
      <c r="G5" s="2"/>
      <c r="H5" s="2"/>
    </row>
    <row r="6" spans="2:17" ht="17.100000000000001" customHeight="1" x14ac:dyDescent="0.2">
      <c r="B6" s="2"/>
      <c r="C6" s="2"/>
      <c r="D6" s="2"/>
      <c r="E6" s="2"/>
      <c r="F6" s="2"/>
      <c r="G6" s="2"/>
      <c r="H6" s="2"/>
    </row>
    <row r="7" spans="2:17" ht="17.100000000000001" customHeight="1" x14ac:dyDescent="0.2">
      <c r="B7" s="2"/>
      <c r="C7" s="2"/>
      <c r="D7" s="2"/>
      <c r="E7" s="2"/>
      <c r="F7" s="2" t="s">
        <v>0</v>
      </c>
      <c r="G7" s="2"/>
      <c r="H7" s="2"/>
    </row>
    <row r="8" spans="2:17" ht="17.100000000000001" customHeight="1" x14ac:dyDescent="0.2">
      <c r="B8" s="2"/>
      <c r="C8" s="2"/>
      <c r="D8" s="2"/>
      <c r="E8" s="2"/>
      <c r="F8" s="2" t="s">
        <v>1</v>
      </c>
      <c r="G8" s="2"/>
      <c r="H8" s="2"/>
    </row>
    <row r="9" spans="2:17" ht="17.100000000000001" customHeight="1" x14ac:dyDescent="0.2">
      <c r="B9" s="2"/>
      <c r="C9" s="2"/>
      <c r="D9" s="2"/>
      <c r="E9" s="2"/>
      <c r="F9" s="2"/>
      <c r="G9" s="2"/>
      <c r="H9" s="2"/>
    </row>
    <row r="10" spans="2:17" ht="17.100000000000001" customHeight="1" x14ac:dyDescent="0.2">
      <c r="B10" s="554" t="s">
        <v>2</v>
      </c>
      <c r="C10" s="554"/>
      <c r="D10" s="554"/>
      <c r="E10" s="554"/>
      <c r="F10" s="554"/>
      <c r="G10" s="554"/>
      <c r="H10" s="554"/>
      <c r="I10" s="554"/>
    </row>
    <row r="11" spans="2:17" ht="17.100000000000001" customHeight="1" x14ac:dyDescent="0.2">
      <c r="B11" s="555" t="s">
        <v>3</v>
      </c>
      <c r="C11" s="555"/>
      <c r="D11" s="555"/>
      <c r="E11" s="555"/>
      <c r="F11" s="555"/>
      <c r="G11" s="555"/>
      <c r="H11" s="555"/>
      <c r="I11" s="555"/>
    </row>
    <row r="12" spans="2:17" ht="17.100000000000001" customHeight="1" x14ac:dyDescent="0.2">
      <c r="B12" s="555"/>
      <c r="C12" s="555"/>
      <c r="D12" s="555"/>
      <c r="E12" s="555"/>
      <c r="F12" s="555"/>
      <c r="G12" s="555"/>
      <c r="H12" s="555"/>
      <c r="I12" s="555"/>
    </row>
    <row r="13" spans="2:17" ht="17.100000000000001" customHeight="1" x14ac:dyDescent="0.2">
      <c r="B13" s="555"/>
      <c r="C13" s="555"/>
      <c r="D13" s="555"/>
      <c r="E13" s="555"/>
      <c r="F13" s="555"/>
      <c r="G13" s="555"/>
      <c r="H13" s="555"/>
      <c r="I13" s="555"/>
    </row>
    <row r="14" spans="2:17" ht="17.100000000000001" customHeight="1" x14ac:dyDescent="0.2">
      <c r="B14" s="556" t="s">
        <v>417</v>
      </c>
      <c r="C14" s="556"/>
      <c r="D14" s="556"/>
      <c r="E14" s="556"/>
      <c r="F14" s="556"/>
      <c r="G14" s="556"/>
      <c r="H14" s="556"/>
      <c r="I14" s="556"/>
    </row>
    <row r="15" spans="2:17" ht="17.100000000000001" customHeight="1" x14ac:dyDescent="0.2">
      <c r="B15" s="556"/>
      <c r="C15" s="556"/>
      <c r="D15" s="556"/>
      <c r="E15" s="556"/>
      <c r="F15" s="556"/>
      <c r="G15" s="556"/>
      <c r="H15" s="556"/>
      <c r="I15" s="556"/>
    </row>
    <row r="16" spans="2:17" ht="17.100000000000001" customHeight="1" x14ac:dyDescent="0.2">
      <c r="B16" s="441"/>
      <c r="C16" s="441"/>
      <c r="D16" s="441"/>
      <c r="E16" s="441"/>
      <c r="F16" s="441"/>
      <c r="G16" s="441"/>
      <c r="H16" s="441"/>
      <c r="I16" s="491"/>
      <c r="L16" s="478"/>
      <c r="M16" s="478"/>
      <c r="N16" s="478"/>
      <c r="O16" s="478"/>
      <c r="P16" s="478"/>
      <c r="Q16" s="478"/>
    </row>
    <row r="17" spans="2:20" ht="17.100000000000001" customHeight="1" x14ac:dyDescent="0.2">
      <c r="B17" s="491"/>
      <c r="C17" s="563" t="s">
        <v>402</v>
      </c>
      <c r="D17" s="563"/>
      <c r="E17" s="559" t="s">
        <v>422</v>
      </c>
      <c r="F17" s="559"/>
      <c r="G17" s="559"/>
      <c r="H17" s="559"/>
      <c r="I17" s="559"/>
    </row>
    <row r="18" spans="2:20" ht="17.100000000000001" customHeight="1" x14ac:dyDescent="0.2">
      <c r="B18" s="491"/>
      <c r="C18" s="563"/>
      <c r="D18" s="563"/>
      <c r="E18" s="559"/>
      <c r="F18" s="559"/>
      <c r="G18" s="559"/>
      <c r="H18" s="559"/>
      <c r="I18" s="559"/>
    </row>
    <row r="19" spans="2:20" ht="17.100000000000001" customHeight="1" x14ac:dyDescent="0.2">
      <c r="B19" s="491"/>
      <c r="C19" s="492"/>
      <c r="D19" s="492"/>
      <c r="E19" s="559"/>
      <c r="F19" s="559"/>
      <c r="G19" s="559"/>
      <c r="H19" s="559"/>
      <c r="I19" s="559"/>
    </row>
    <row r="20" spans="2:20" ht="17.100000000000001" customHeight="1" x14ac:dyDescent="0.2">
      <c r="B20" s="491"/>
      <c r="C20" s="491"/>
      <c r="D20" s="491"/>
      <c r="E20" s="559"/>
      <c r="F20" s="559"/>
      <c r="G20" s="559"/>
      <c r="H20" s="559"/>
      <c r="I20" s="559"/>
    </row>
    <row r="21" spans="2:20" ht="17.100000000000001" customHeight="1" x14ac:dyDescent="0.2">
      <c r="B21" s="491"/>
      <c r="C21" s="561" t="s">
        <v>4</v>
      </c>
      <c r="D21" s="561"/>
      <c r="E21" s="562">
        <f ca="1">TODAY()</f>
        <v>45862</v>
      </c>
      <c r="F21" s="562"/>
      <c r="G21" s="493" t="s">
        <v>421</v>
      </c>
      <c r="H21" s="557"/>
      <c r="I21" s="557"/>
      <c r="K21" s="478"/>
      <c r="L21" s="478"/>
      <c r="M21" s="478"/>
      <c r="N21" s="478"/>
      <c r="O21" s="478"/>
      <c r="P21" s="478"/>
      <c r="Q21" s="478"/>
      <c r="R21" s="220"/>
      <c r="S21" s="220"/>
      <c r="T21" s="220"/>
    </row>
    <row r="22" spans="2:20" ht="17.100000000000001" customHeight="1" x14ac:dyDescent="0.2">
      <c r="B22" s="491"/>
      <c r="C22" s="561" t="s">
        <v>5</v>
      </c>
      <c r="D22" s="561"/>
      <c r="E22" s="559" t="s">
        <v>542</v>
      </c>
      <c r="F22" s="559"/>
      <c r="G22" s="559"/>
      <c r="H22" s="559"/>
      <c r="I22" s="559"/>
      <c r="K22" s="256"/>
      <c r="L22" s="256"/>
      <c r="M22" s="256"/>
      <c r="N22" s="256"/>
      <c r="O22" s="256"/>
      <c r="P22" s="256"/>
      <c r="Q22" s="256"/>
      <c r="R22" s="220"/>
      <c r="S22" s="220"/>
      <c r="T22" s="220"/>
    </row>
    <row r="23" spans="2:20" ht="17.100000000000001" customHeight="1" x14ac:dyDescent="0.2">
      <c r="B23" s="491"/>
      <c r="C23" s="490"/>
      <c r="D23" s="490"/>
      <c r="E23" s="559"/>
      <c r="F23" s="559"/>
      <c r="G23" s="559"/>
      <c r="H23" s="559"/>
      <c r="I23" s="559"/>
      <c r="K23" s="256"/>
      <c r="L23" s="256"/>
      <c r="M23" s="256"/>
      <c r="N23" s="256"/>
      <c r="O23" s="256"/>
      <c r="P23" s="256"/>
      <c r="Q23" s="256"/>
      <c r="R23" s="220"/>
      <c r="S23" s="220"/>
      <c r="T23" s="220"/>
    </row>
    <row r="24" spans="2:20" ht="17.100000000000001" customHeight="1" x14ac:dyDescent="0.2">
      <c r="B24" s="491"/>
      <c r="C24" s="490"/>
      <c r="D24" s="490"/>
      <c r="E24" s="559"/>
      <c r="F24" s="559"/>
      <c r="G24" s="559"/>
      <c r="H24" s="559"/>
      <c r="I24" s="559"/>
      <c r="K24" s="256"/>
      <c r="L24" s="256"/>
      <c r="M24" s="256"/>
      <c r="N24" s="256"/>
      <c r="O24" s="256"/>
      <c r="P24" s="256"/>
      <c r="Q24" s="256"/>
      <c r="R24" s="220"/>
      <c r="S24" s="220"/>
      <c r="T24" s="220"/>
    </row>
    <row r="25" spans="2:20" ht="17.100000000000001" customHeight="1" x14ac:dyDescent="0.2">
      <c r="B25" s="491"/>
      <c r="C25" s="490"/>
      <c r="D25" s="490" t="s">
        <v>390</v>
      </c>
      <c r="E25" s="559" t="s">
        <v>423</v>
      </c>
      <c r="F25" s="559"/>
      <c r="G25" s="559"/>
      <c r="H25" s="559"/>
      <c r="I25" s="559"/>
      <c r="K25" s="256"/>
      <c r="L25" s="256"/>
      <c r="M25" s="256"/>
      <c r="N25" s="256"/>
      <c r="O25" s="256"/>
      <c r="P25" s="256"/>
      <c r="Q25" s="256"/>
      <c r="R25" s="220"/>
      <c r="S25" s="220"/>
      <c r="T25" s="220"/>
    </row>
    <row r="26" spans="2:20" ht="35.1" hidden="1" customHeight="1" x14ac:dyDescent="0.2">
      <c r="B26" s="491"/>
      <c r="C26" s="475"/>
      <c r="D26" s="475" t="s">
        <v>517</v>
      </c>
      <c r="E26" s="560" t="s">
        <v>220</v>
      </c>
      <c r="F26" s="560"/>
      <c r="G26" s="560"/>
      <c r="H26" s="560"/>
      <c r="I26" s="560"/>
      <c r="K26" s="256"/>
      <c r="L26" s="256"/>
      <c r="M26" s="256"/>
      <c r="N26" s="256"/>
      <c r="O26" s="256"/>
      <c r="P26" s="256"/>
      <c r="Q26" s="256"/>
      <c r="R26" s="220"/>
      <c r="S26" s="220"/>
      <c r="T26" s="220"/>
    </row>
    <row r="27" spans="2:20" ht="35.1" customHeight="1" x14ac:dyDescent="0.2">
      <c r="B27" s="491"/>
      <c r="C27" s="475"/>
      <c r="D27" s="475" t="s">
        <v>517</v>
      </c>
      <c r="E27" s="564" t="s">
        <v>515</v>
      </c>
      <c r="F27" s="564"/>
      <c r="G27" s="564"/>
      <c r="H27" s="564"/>
      <c r="I27" s="564"/>
      <c r="K27" s="256"/>
      <c r="L27" s="256"/>
      <c r="M27" s="256"/>
      <c r="N27" s="256"/>
      <c r="O27" s="256"/>
      <c r="P27" s="256"/>
      <c r="Q27" s="256"/>
      <c r="R27" s="220"/>
      <c r="S27" s="220"/>
      <c r="T27" s="220"/>
    </row>
    <row r="28" spans="2:20" ht="17.100000000000001" customHeight="1" x14ac:dyDescent="0.2">
      <c r="B28" s="491"/>
      <c r="C28" s="561" t="s">
        <v>6</v>
      </c>
      <c r="D28" s="561"/>
      <c r="E28" s="559" t="s">
        <v>278</v>
      </c>
      <c r="F28" s="559"/>
      <c r="G28" s="559"/>
      <c r="H28" s="559"/>
      <c r="I28" s="559"/>
      <c r="K28" s="256"/>
      <c r="L28" s="256"/>
      <c r="M28" s="256"/>
      <c r="N28" s="256"/>
      <c r="O28" s="256"/>
      <c r="P28" s="256"/>
      <c r="Q28" s="256"/>
    </row>
    <row r="29" spans="2:20" ht="17.100000000000001" customHeight="1" x14ac:dyDescent="0.2">
      <c r="B29" s="491"/>
      <c r="C29" s="490"/>
      <c r="D29" s="490"/>
      <c r="E29" s="559"/>
      <c r="F29" s="559"/>
      <c r="G29" s="559"/>
      <c r="H29" s="559"/>
      <c r="I29" s="559"/>
    </row>
    <row r="30" spans="2:20" ht="17.100000000000001" customHeight="1" x14ac:dyDescent="0.2">
      <c r="B30" s="491"/>
      <c r="C30" s="561" t="s">
        <v>7</v>
      </c>
      <c r="D30" s="561"/>
      <c r="E30" s="559" t="s">
        <v>375</v>
      </c>
      <c r="F30" s="559"/>
      <c r="G30" s="559"/>
      <c r="H30" s="559"/>
      <c r="I30" s="559"/>
    </row>
    <row r="31" spans="2:20" ht="17.100000000000001" customHeight="1" x14ac:dyDescent="0.2">
      <c r="B31" s="491"/>
      <c r="C31" s="561" t="s">
        <v>8</v>
      </c>
      <c r="D31" s="561"/>
      <c r="E31" s="559" t="s">
        <v>279</v>
      </c>
      <c r="F31" s="559"/>
      <c r="G31" s="559"/>
      <c r="H31" s="559"/>
      <c r="I31" s="559"/>
    </row>
    <row r="32" spans="2:20" ht="17.100000000000001" customHeight="1" x14ac:dyDescent="0.2">
      <c r="B32" s="491"/>
      <c r="C32" s="490"/>
      <c r="D32" s="490"/>
      <c r="E32" s="559"/>
      <c r="F32" s="559"/>
      <c r="G32" s="559"/>
      <c r="H32" s="559"/>
      <c r="I32" s="559"/>
    </row>
    <row r="33" spans="2:20" ht="17.100000000000001" customHeight="1" x14ac:dyDescent="0.2">
      <c r="B33" s="491"/>
      <c r="C33" s="561" t="s">
        <v>215</v>
      </c>
      <c r="D33" s="561"/>
      <c r="E33" s="559" t="s">
        <v>526</v>
      </c>
      <c r="F33" s="559"/>
      <c r="G33" s="559"/>
      <c r="H33" s="559"/>
      <c r="I33" s="559"/>
    </row>
    <row r="34" spans="2:20" ht="17.100000000000001" customHeight="1" x14ac:dyDescent="0.2">
      <c r="B34" s="491"/>
      <c r="C34" s="490"/>
      <c r="D34" s="490"/>
      <c r="E34" s="559"/>
      <c r="F34" s="559"/>
      <c r="G34" s="559"/>
      <c r="H34" s="559"/>
      <c r="I34" s="559"/>
    </row>
    <row r="35" spans="2:20" ht="17.100000000000001" customHeight="1" x14ac:dyDescent="0.2">
      <c r="B35" s="491"/>
      <c r="C35" s="490"/>
      <c r="D35" s="490"/>
      <c r="E35" s="559"/>
      <c r="F35" s="559"/>
      <c r="G35" s="559"/>
      <c r="H35" s="559"/>
      <c r="I35" s="559"/>
      <c r="K35" s="478"/>
      <c r="L35" s="478"/>
      <c r="M35" s="478"/>
      <c r="N35" s="478"/>
      <c r="O35" s="478"/>
      <c r="P35" s="478"/>
      <c r="Q35" s="478"/>
      <c r="R35" s="220"/>
      <c r="S35" s="220"/>
      <c r="T35" s="220"/>
    </row>
    <row r="36" spans="2:20" ht="17.100000000000001" customHeight="1" x14ac:dyDescent="0.2">
      <c r="B36" s="491"/>
      <c r="C36" s="490"/>
      <c r="D36" s="490"/>
      <c r="E36" s="559"/>
      <c r="F36" s="559"/>
      <c r="G36" s="559"/>
      <c r="H36" s="559"/>
      <c r="I36" s="559"/>
      <c r="K36" s="478"/>
      <c r="L36" s="478"/>
      <c r="M36" s="478"/>
      <c r="N36" s="478"/>
      <c r="O36" s="478"/>
      <c r="P36" s="478"/>
      <c r="Q36" s="478"/>
      <c r="R36" s="220"/>
      <c r="S36" s="220"/>
      <c r="T36" s="220"/>
    </row>
    <row r="37" spans="2:20" ht="17.100000000000001" hidden="1" customHeight="1" outlineLevel="1" x14ac:dyDescent="0.2">
      <c r="C37" s="567" t="s">
        <v>229</v>
      </c>
      <c r="D37" s="567"/>
      <c r="E37" s="565" t="s">
        <v>221</v>
      </c>
      <c r="F37" s="565"/>
      <c r="G37" s="249"/>
      <c r="H37" s="249"/>
      <c r="K37" s="478"/>
      <c r="L37" s="478"/>
      <c r="M37" s="478"/>
      <c r="N37" s="478"/>
      <c r="O37" s="478"/>
      <c r="P37" s="478"/>
      <c r="Q37" s="478"/>
      <c r="R37" s="220"/>
      <c r="S37" s="220"/>
      <c r="T37" s="220"/>
    </row>
    <row r="38" spans="2:20" ht="17.100000000000001" hidden="1" customHeight="1" outlineLevel="1" x14ac:dyDescent="0.2">
      <c r="C38" s="567"/>
      <c r="D38" s="567"/>
      <c r="E38" s="565"/>
      <c r="F38" s="565"/>
    </row>
    <row r="39" spans="2:20" ht="17.100000000000001" customHeight="1" collapsed="1" x14ac:dyDescent="0.2">
      <c r="C39" s="480"/>
      <c r="D39" s="480"/>
      <c r="E39" s="479"/>
      <c r="F39" s="479"/>
    </row>
    <row r="40" spans="2:20" ht="16.899999999999999" hidden="1" customHeight="1" outlineLevel="1" x14ac:dyDescent="0.2">
      <c r="B40" s="2"/>
      <c r="C40" s="2"/>
      <c r="D40" s="2"/>
      <c r="E40" s="566" t="s">
        <v>71</v>
      </c>
      <c r="F40" s="566"/>
      <c r="G40" s="566" t="s">
        <v>376</v>
      </c>
      <c r="H40" s="566"/>
    </row>
    <row r="41" spans="2:20" ht="16.899999999999999" hidden="1" customHeight="1" outlineLevel="1" x14ac:dyDescent="0.2">
      <c r="B41" s="4" t="s">
        <v>9</v>
      </c>
      <c r="C41" s="4" t="s">
        <v>10</v>
      </c>
      <c r="D41" s="4"/>
      <c r="E41" s="566"/>
      <c r="F41" s="566"/>
      <c r="G41" s="566"/>
      <c r="H41" s="566"/>
    </row>
    <row r="42" spans="2:20" ht="16.899999999999999" hidden="1" customHeight="1" outlineLevel="1" x14ac:dyDescent="0.2">
      <c r="B42" s="4"/>
      <c r="C42" s="5" t="s">
        <v>11</v>
      </c>
      <c r="D42" s="6"/>
      <c r="E42" s="13"/>
      <c r="F42" s="174">
        <v>0</v>
      </c>
      <c r="G42" s="7"/>
      <c r="H42" s="174">
        <v>0</v>
      </c>
    </row>
    <row r="43" spans="2:20" ht="16.899999999999999" hidden="1" customHeight="1" outlineLevel="1" x14ac:dyDescent="0.2">
      <c r="B43" s="4"/>
      <c r="C43" s="5" t="s">
        <v>393</v>
      </c>
      <c r="D43" s="6"/>
      <c r="E43" s="13"/>
      <c r="F43" s="174"/>
      <c r="G43" s="7"/>
      <c r="H43" s="174">
        <v>0</v>
      </c>
    </row>
    <row r="44" spans="2:20" ht="16.899999999999999" hidden="1" customHeight="1" outlineLevel="1" x14ac:dyDescent="0.2">
      <c r="B44" s="4" t="s">
        <v>12</v>
      </c>
      <c r="C44" s="4" t="s">
        <v>13</v>
      </c>
      <c r="D44" s="4"/>
      <c r="E44" s="13"/>
      <c r="F44" s="7"/>
      <c r="G44" s="7"/>
      <c r="H44" s="8"/>
    </row>
    <row r="45" spans="2:20" ht="16.899999999999999" hidden="1" customHeight="1" outlineLevel="1" x14ac:dyDescent="0.2">
      <c r="B45" s="2"/>
      <c r="C45" s="5" t="s">
        <v>14</v>
      </c>
      <c r="D45" s="9"/>
      <c r="E45" s="13"/>
      <c r="F45" s="248">
        <v>0</v>
      </c>
      <c r="G45" s="7"/>
      <c r="H45" s="248">
        <v>0</v>
      </c>
    </row>
    <row r="46" spans="2:20" ht="16.899999999999999" hidden="1" customHeight="1" outlineLevel="1" x14ac:dyDescent="0.2">
      <c r="B46" s="2"/>
      <c r="C46" s="5" t="s">
        <v>15</v>
      </c>
      <c r="D46" s="9"/>
      <c r="E46" s="13"/>
      <c r="F46" s="248">
        <v>0</v>
      </c>
      <c r="G46" s="7"/>
      <c r="H46" s="248">
        <v>0</v>
      </c>
    </row>
    <row r="47" spans="2:20" ht="16.899999999999999" hidden="1" customHeight="1" outlineLevel="1" x14ac:dyDescent="0.2">
      <c r="B47" s="2"/>
      <c r="C47" s="5" t="s">
        <v>16</v>
      </c>
      <c r="D47" s="10"/>
      <c r="E47" s="13"/>
      <c r="F47" s="248">
        <v>0</v>
      </c>
      <c r="G47" s="7"/>
      <c r="H47" s="248">
        <v>0</v>
      </c>
    </row>
    <row r="48" spans="2:20" ht="16.899999999999999" hidden="1" customHeight="1" outlineLevel="1" x14ac:dyDescent="0.2">
      <c r="B48" s="2"/>
      <c r="C48" s="5" t="s">
        <v>17</v>
      </c>
      <c r="D48" s="11"/>
      <c r="E48" s="13"/>
      <c r="F48" s="248">
        <v>0</v>
      </c>
      <c r="G48" s="7"/>
      <c r="H48" s="248">
        <v>0</v>
      </c>
    </row>
    <row r="49" spans="2:9" ht="16.899999999999999" hidden="1" customHeight="1" outlineLevel="1" x14ac:dyDescent="0.2">
      <c r="B49" s="2"/>
      <c r="C49" s="5" t="s">
        <v>18</v>
      </c>
      <c r="D49" s="12"/>
      <c r="E49" s="13"/>
      <c r="F49" s="248">
        <v>0</v>
      </c>
      <c r="G49" s="7"/>
      <c r="H49" s="248">
        <v>0</v>
      </c>
    </row>
    <row r="50" spans="2:9" ht="16.899999999999999" hidden="1" customHeight="1" outlineLevel="1" x14ac:dyDescent="0.2">
      <c r="B50" s="2"/>
      <c r="C50" s="5"/>
      <c r="D50" s="5"/>
      <c r="E50" s="13"/>
      <c r="F50" s="7"/>
      <c r="G50" s="7"/>
      <c r="H50" s="8"/>
    </row>
    <row r="51" spans="2:9" ht="16.899999999999999" hidden="1" customHeight="1" outlineLevel="1" x14ac:dyDescent="0.2">
      <c r="B51" s="4" t="s">
        <v>19</v>
      </c>
      <c r="C51" s="4" t="s">
        <v>20</v>
      </c>
      <c r="D51" s="4"/>
      <c r="E51" s="2"/>
      <c r="F51" s="8"/>
      <c r="G51" s="8"/>
      <c r="H51" s="8"/>
    </row>
    <row r="52" spans="2:9" ht="16.899999999999999" hidden="1" customHeight="1" outlineLevel="1" x14ac:dyDescent="0.2">
      <c r="B52" s="4"/>
      <c r="C52" s="5" t="s">
        <v>218</v>
      </c>
      <c r="D52" s="4"/>
      <c r="E52" s="7"/>
      <c r="F52" s="248">
        <v>0</v>
      </c>
      <c r="G52" s="13"/>
      <c r="H52" s="13"/>
    </row>
    <row r="53" spans="2:9" ht="16.899999999999999" customHeight="1" collapsed="1" x14ac:dyDescent="0.2">
      <c r="B53" s="2"/>
      <c r="C53" s="5"/>
      <c r="D53" s="2"/>
      <c r="E53" s="2"/>
      <c r="F53" s="8"/>
      <c r="G53" s="7"/>
      <c r="I53" s="558" t="s">
        <v>418</v>
      </c>
    </row>
    <row r="54" spans="2:9" ht="16.899999999999999" customHeight="1" x14ac:dyDescent="0.2">
      <c r="B54" s="2"/>
      <c r="C54" s="5"/>
      <c r="D54" s="2"/>
      <c r="E54" s="2"/>
      <c r="F54" s="8"/>
      <c r="G54" s="7"/>
      <c r="I54" s="558"/>
    </row>
    <row r="55" spans="2:9" ht="16.899999999999999" customHeight="1" x14ac:dyDescent="0.2">
      <c r="B55" s="2"/>
      <c r="C55" s="5"/>
      <c r="D55" s="2"/>
      <c r="E55" s="2"/>
      <c r="F55" s="8"/>
      <c r="G55" s="7"/>
      <c r="I55" s="558"/>
    </row>
    <row r="56" spans="2:9" ht="16.899999999999999" customHeight="1" x14ac:dyDescent="0.2">
      <c r="B56" s="2"/>
      <c r="C56" s="5"/>
      <c r="D56" s="2"/>
      <c r="E56" s="2"/>
      <c r="F56" s="8"/>
      <c r="G56" s="7"/>
      <c r="I56" s="558"/>
    </row>
    <row r="57" spans="2:9" ht="16.899999999999999" customHeight="1" outlineLevel="2" x14ac:dyDescent="0.2">
      <c r="B57" s="14"/>
      <c r="C57" s="109" t="s">
        <v>21</v>
      </c>
      <c r="D57" s="2"/>
      <c r="E57" s="2"/>
      <c r="F57" s="8"/>
      <c r="G57" s="8"/>
      <c r="I57" s="558"/>
    </row>
    <row r="58" spans="2:9" ht="16.899999999999999" customHeight="1" outlineLevel="2" x14ac:dyDescent="0.2">
      <c r="B58" s="15" t="s">
        <v>22</v>
      </c>
      <c r="C58" s="266" t="s">
        <v>23</v>
      </c>
      <c r="D58" s="14"/>
      <c r="E58" s="14"/>
      <c r="F58" s="14"/>
      <c r="G58" s="14"/>
      <c r="I58" s="558"/>
    </row>
    <row r="59" spans="2:9" ht="16.899999999999999" customHeight="1" outlineLevel="2" x14ac:dyDescent="0.2">
      <c r="B59" s="15" t="s">
        <v>22</v>
      </c>
      <c r="C59" s="266" t="s">
        <v>247</v>
      </c>
      <c r="D59" s="16"/>
      <c r="E59" s="16"/>
      <c r="F59" s="16"/>
      <c r="G59" s="16"/>
      <c r="I59" s="558"/>
    </row>
    <row r="60" spans="2:9" ht="16.899999999999999" customHeight="1" outlineLevel="2" x14ac:dyDescent="0.2">
      <c r="B60" s="15" t="s">
        <v>22</v>
      </c>
      <c r="C60" s="266" t="s">
        <v>24</v>
      </c>
      <c r="D60" s="16"/>
      <c r="E60" s="16"/>
      <c r="F60" s="16"/>
      <c r="G60" s="16"/>
      <c r="I60" s="558"/>
    </row>
    <row r="61" spans="2:9" ht="16.899999999999999" customHeight="1" outlineLevel="2" x14ac:dyDescent="0.2">
      <c r="B61" s="15" t="s">
        <v>22</v>
      </c>
      <c r="C61" s="266" t="s">
        <v>25</v>
      </c>
      <c r="D61" s="16"/>
      <c r="E61" s="16"/>
      <c r="F61" s="16"/>
      <c r="G61" s="16"/>
      <c r="I61" s="558"/>
    </row>
    <row r="62" spans="2:9" ht="16.899999999999999" customHeight="1" outlineLevel="2" x14ac:dyDescent="0.2">
      <c r="B62" s="15" t="s">
        <v>22</v>
      </c>
      <c r="C62" s="266" t="s">
        <v>26</v>
      </c>
      <c r="D62" s="16"/>
      <c r="E62" s="16"/>
      <c r="F62" s="16"/>
      <c r="G62" s="16"/>
      <c r="I62" s="558"/>
    </row>
    <row r="65" spans="2:17" s="2" customFormat="1" ht="16.899999999999999" customHeight="1" x14ac:dyDescent="0.2"/>
    <row r="66" spans="2:17" s="2" customFormat="1" ht="24.95" hidden="1" customHeight="1" outlineLevel="1" x14ac:dyDescent="0.2">
      <c r="C66" s="13" t="s">
        <v>236</v>
      </c>
      <c r="D66" s="285" t="str">
        <f>VLOOKUP($C$17,$C$75:$D$78,2)</f>
        <v>PC</v>
      </c>
      <c r="E66" s="484" t="s">
        <v>220</v>
      </c>
    </row>
    <row r="67" spans="2:17" s="2" customFormat="1" ht="24.95" hidden="1" customHeight="1" outlineLevel="1" x14ac:dyDescent="0.2">
      <c r="C67" s="13" t="s">
        <v>249</v>
      </c>
      <c r="D67" s="285" t="str">
        <f>E26</f>
        <v>SI</v>
      </c>
      <c r="E67" s="484" t="s">
        <v>221</v>
      </c>
    </row>
    <row r="68" spans="2:17" s="2" customFormat="1" ht="24.95" hidden="1" customHeight="1" outlineLevel="1" x14ac:dyDescent="0.2">
      <c r="C68" s="13"/>
      <c r="D68" s="494" t="str">
        <f>$E$27</f>
        <v>ai sensi dell'art. 36bis - conformità "asimmetrica" +20%</v>
      </c>
      <c r="E68" s="441" t="s">
        <v>516</v>
      </c>
      <c r="F68" s="48">
        <v>36</v>
      </c>
    </row>
    <row r="69" spans="2:17" s="2" customFormat="1" ht="24.95" hidden="1" customHeight="1" outlineLevel="1" x14ac:dyDescent="0.2">
      <c r="D69" s="496" t="str">
        <f>VLOOKUP($E$27,$E$68:$F$69,2,FALSE)</f>
        <v>36bis</v>
      </c>
      <c r="E69" s="441" t="s">
        <v>515</v>
      </c>
      <c r="F69" s="467" t="s">
        <v>518</v>
      </c>
    </row>
    <row r="70" spans="2:17" s="2" customFormat="1" ht="24.95" hidden="1" customHeight="1" outlineLevel="1" x14ac:dyDescent="0.2">
      <c r="E70" s="441"/>
    </row>
    <row r="71" spans="2:17" s="2" customFormat="1" ht="24.95" hidden="1" customHeight="1" outlineLevel="1" x14ac:dyDescent="0.2">
      <c r="E71" s="441"/>
    </row>
    <row r="72" spans="2:17" s="2" customFormat="1" ht="24.95" hidden="1" customHeight="1" outlineLevel="1" x14ac:dyDescent="0.2">
      <c r="E72" s="441"/>
    </row>
    <row r="73" spans="2:17" s="2" customFormat="1" ht="24.95" hidden="1" customHeight="1" outlineLevel="1" x14ac:dyDescent="0.2">
      <c r="E73" s="441"/>
    </row>
    <row r="74" spans="2:17" s="2" customFormat="1" ht="24.95" hidden="1" customHeight="1" outlineLevel="1" x14ac:dyDescent="0.2">
      <c r="E74" s="441"/>
    </row>
    <row r="75" spans="2:17" s="2" customFormat="1" ht="24.95" hidden="1" customHeight="1" outlineLevel="1" x14ac:dyDescent="0.2">
      <c r="B75" s="48">
        <v>1</v>
      </c>
      <c r="C75" s="254" t="s">
        <v>412</v>
      </c>
      <c r="D75" s="295" t="s">
        <v>280</v>
      </c>
      <c r="E75" s="48"/>
      <c r="G75" s="476"/>
      <c r="H75" s="476"/>
      <c r="I75" s="476"/>
      <c r="J75" s="476"/>
      <c r="K75" s="476"/>
      <c r="L75" s="476"/>
      <c r="M75" s="476"/>
      <c r="N75" s="48"/>
      <c r="O75" s="254"/>
      <c r="P75" s="295"/>
      <c r="Q75" s="295"/>
    </row>
    <row r="76" spans="2:17" s="2" customFormat="1" ht="24.95" hidden="1" customHeight="1" outlineLevel="1" x14ac:dyDescent="0.2">
      <c r="B76" s="48">
        <v>4</v>
      </c>
      <c r="C76" s="254" t="s">
        <v>400</v>
      </c>
      <c r="D76" s="295" t="s">
        <v>227</v>
      </c>
      <c r="E76" s="48"/>
      <c r="G76" s="476"/>
      <c r="H76" s="476"/>
      <c r="I76" s="476"/>
      <c r="J76" s="476"/>
      <c r="K76" s="476"/>
      <c r="L76" s="476"/>
      <c r="M76" s="476"/>
      <c r="N76" s="48"/>
      <c r="O76" s="254"/>
      <c r="P76" s="295"/>
      <c r="Q76" s="295"/>
    </row>
    <row r="77" spans="2:17" s="2" customFormat="1" ht="24.95" hidden="1" customHeight="1" outlineLevel="1" x14ac:dyDescent="0.2">
      <c r="B77" s="48">
        <v>6</v>
      </c>
      <c r="C77" s="254" t="s">
        <v>395</v>
      </c>
      <c r="D77" s="295" t="s">
        <v>224</v>
      </c>
      <c r="G77" s="476"/>
      <c r="H77" s="476"/>
      <c r="I77" s="476"/>
      <c r="J77" s="476"/>
      <c r="K77" s="476"/>
      <c r="L77" s="476"/>
      <c r="M77" s="476"/>
      <c r="N77" s="48"/>
      <c r="O77" s="254"/>
      <c r="P77" s="295"/>
      <c r="Q77" s="295"/>
    </row>
    <row r="78" spans="2:17" s="2" customFormat="1" ht="24.95" hidden="1" customHeight="1" outlineLevel="1" x14ac:dyDescent="0.2">
      <c r="B78" s="48">
        <v>8</v>
      </c>
      <c r="C78" s="254" t="s">
        <v>396</v>
      </c>
      <c r="D78" s="295" t="s">
        <v>225</v>
      </c>
      <c r="G78" s="476"/>
      <c r="H78" s="476"/>
      <c r="I78" s="476"/>
      <c r="J78" s="476"/>
      <c r="K78" s="476"/>
      <c r="L78" s="476"/>
      <c r="M78" s="476"/>
      <c r="N78" s="48"/>
      <c r="O78" s="254"/>
      <c r="P78" s="295"/>
      <c r="Q78" s="295"/>
    </row>
    <row r="79" spans="2:17" s="2" customFormat="1" ht="24.95" hidden="1" customHeight="1" outlineLevel="1" x14ac:dyDescent="0.2">
      <c r="B79" s="48">
        <v>30</v>
      </c>
      <c r="C79" s="254" t="s">
        <v>401</v>
      </c>
      <c r="D79" s="295" t="s">
        <v>374</v>
      </c>
      <c r="G79" s="476"/>
      <c r="H79" s="476"/>
      <c r="I79" s="476"/>
      <c r="J79" s="476"/>
      <c r="K79" s="476"/>
      <c r="L79" s="476"/>
      <c r="M79" s="476"/>
      <c r="N79" s="48"/>
      <c r="O79" s="254"/>
      <c r="P79" s="295"/>
      <c r="Q79" s="295"/>
    </row>
    <row r="80" spans="2:17" s="2" customFormat="1" ht="24.95" hidden="1" customHeight="1" outlineLevel="1" x14ac:dyDescent="0.2">
      <c r="B80" s="48">
        <v>70</v>
      </c>
      <c r="C80" s="254" t="s">
        <v>397</v>
      </c>
      <c r="D80" s="295" t="s">
        <v>228</v>
      </c>
      <c r="N80" s="48"/>
      <c r="O80" s="254"/>
      <c r="P80" s="295"/>
      <c r="Q80" s="295"/>
    </row>
    <row r="81" spans="2:17" s="2" customFormat="1" ht="24.95" hidden="1" customHeight="1" outlineLevel="1" x14ac:dyDescent="0.2">
      <c r="B81" s="48">
        <v>90</v>
      </c>
      <c r="C81" s="254" t="s">
        <v>402</v>
      </c>
      <c r="D81" s="295" t="s">
        <v>373</v>
      </c>
      <c r="N81" s="48"/>
      <c r="O81" s="254"/>
      <c r="P81" s="295"/>
      <c r="Q81" s="295"/>
    </row>
    <row r="82" spans="2:17" s="2" customFormat="1" ht="24.95" hidden="1" customHeight="1" outlineLevel="1" x14ac:dyDescent="0.2">
      <c r="B82" s="175">
        <v>200</v>
      </c>
      <c r="C82" s="254" t="s">
        <v>398</v>
      </c>
      <c r="D82" s="295" t="s">
        <v>226</v>
      </c>
      <c r="N82" s="48"/>
      <c r="O82" s="254"/>
      <c r="P82" s="295"/>
      <c r="Q82" s="295"/>
    </row>
    <row r="83" spans="2:17" s="2" customFormat="1" ht="24.95" hidden="1" customHeight="1" outlineLevel="1" x14ac:dyDescent="0.2">
      <c r="B83" s="175">
        <v>500</v>
      </c>
      <c r="C83" s="254" t="s">
        <v>399</v>
      </c>
      <c r="D83" s="295" t="s">
        <v>223</v>
      </c>
      <c r="N83" s="48"/>
      <c r="O83" s="254"/>
      <c r="P83" s="295"/>
      <c r="Q83" s="295"/>
    </row>
    <row r="84" spans="2:17" s="2" customFormat="1" ht="24.95" customHeight="1" collapsed="1" x14ac:dyDescent="0.2">
      <c r="C84" s="254"/>
      <c r="D84" s="295"/>
    </row>
    <row r="85" spans="2:17" s="2" customFormat="1" ht="24.95" customHeight="1" x14ac:dyDescent="0.2">
      <c r="C85" s="254"/>
      <c r="D85" s="295"/>
    </row>
    <row r="86" spans="2:17" s="2" customFormat="1" ht="16.899999999999999" customHeight="1" x14ac:dyDescent="0.2"/>
  </sheetData>
  <sheetProtection algorithmName="SHA-512" hashValue="wN0kozFtop42FbyLbgpS8sUm8ugbD2bIuM12krMP2Y2j8coDS+KJhAk5Heako65z8AgcLiYN4CrK2NIaa1GOkA==" saltValue="LtsR9jgVQ8p+qup3XczVKA==" spinCount="100000" sheet="1" formatCells="0"/>
  <sortState xmlns:xlrd2="http://schemas.microsoft.com/office/spreadsheetml/2017/richdata2" ref="E68:H69">
    <sortCondition ref="E68:E69"/>
  </sortState>
  <mergeCells count="26">
    <mergeCell ref="C30:D30"/>
    <mergeCell ref="G40:H41"/>
    <mergeCell ref="C31:D31"/>
    <mergeCell ref="C33:D33"/>
    <mergeCell ref="C22:D22"/>
    <mergeCell ref="E28:I29"/>
    <mergeCell ref="E30:I30"/>
    <mergeCell ref="E31:I32"/>
    <mergeCell ref="E33:I36"/>
    <mergeCell ref="E22:I24"/>
    <mergeCell ref="B10:I10"/>
    <mergeCell ref="B11:I13"/>
    <mergeCell ref="B14:I15"/>
    <mergeCell ref="H21:I21"/>
    <mergeCell ref="I53:I62"/>
    <mergeCell ref="E25:I25"/>
    <mergeCell ref="E26:I26"/>
    <mergeCell ref="C21:D21"/>
    <mergeCell ref="E21:F21"/>
    <mergeCell ref="C17:D18"/>
    <mergeCell ref="E17:I20"/>
    <mergeCell ref="E27:I27"/>
    <mergeCell ref="C28:D28"/>
    <mergeCell ref="E37:F38"/>
    <mergeCell ref="E40:F41"/>
    <mergeCell ref="C37:D38"/>
  </mergeCells>
  <phoneticPr fontId="0" type="noConversion"/>
  <conditionalFormatting sqref="E26:I26">
    <cfRule type="expression" dxfId="57" priority="1">
      <formula>$E$26="NO"</formula>
    </cfRule>
  </conditionalFormatting>
  <conditionalFormatting sqref="E26:I27">
    <cfRule type="expression" dxfId="56" priority="3">
      <formula>$D$69=36</formula>
    </cfRule>
    <cfRule type="expression" dxfId="55" priority="4">
      <formula>$D$69="36bis"</formula>
    </cfRule>
  </conditionalFormatting>
  <conditionalFormatting sqref="E27:I27">
    <cfRule type="expression" dxfId="54" priority="2">
      <formula>$E$26="NO"</formula>
    </cfRule>
  </conditionalFormatting>
  <conditionalFormatting sqref="R21:T27 R35:T37">
    <cfRule type="expression" dxfId="53" priority="6" stopIfTrue="1">
      <formula>$C$17&lt;&gt;"Permesso di Costruire in SANATORIA presentato da:"</formula>
    </cfRule>
  </conditionalFormatting>
  <dataValidations count="3">
    <dataValidation type="list" allowBlank="1" showInputMessage="1" showErrorMessage="1" sqref="C17:D18" xr:uid="{00000000-0002-0000-0100-000000000000}">
      <formula1>$C$79:$C$81</formula1>
    </dataValidation>
    <dataValidation type="list" allowBlank="1" showInputMessage="1" showErrorMessage="1" sqref="E37:F38 E26:I26" xr:uid="{00000000-0002-0000-0100-000001000000}">
      <formula1>$E$66:$E$67</formula1>
    </dataValidation>
    <dataValidation type="list" allowBlank="1" showInputMessage="1" showErrorMessage="1" sqref="E27:I27" xr:uid="{95CD1483-453D-4440-99E5-C90BF9B76196}">
      <formula1>$E$68:$E$69</formula1>
    </dataValidation>
  </dataValidations>
  <printOptions horizontalCentered="1"/>
  <pageMargins left="0.78740157480314965" right="0.39370078740157483" top="0.78740157480314965" bottom="0.78740157480314965" header="0.51181102362204722" footer="0.51181102362204722"/>
  <pageSetup paperSize="9" scale="88" orientation="portrait" r:id="rId1"/>
  <headerFooter alignWithMargins="0">
    <oddHeader>&amp;L&amp;9Comune di CARAVAGGIO - Provincia di Bergamo</oddHeader>
    <oddFooter>&amp;L&amp;9modulistica predisposta da
Area V – EDILIZIA PRIVATA – URBANISTICA</oddFooter>
  </headerFooter>
  <ignoredErrors>
    <ignoredError sqref="E2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B2:Q99"/>
  <sheetViews>
    <sheetView view="pageBreakPreview" zoomScale="80" zoomScaleNormal="75" zoomScaleSheetLayoutView="80" workbookViewId="0">
      <selection activeCell="F6" sqref="F6:F21"/>
    </sheetView>
  </sheetViews>
  <sheetFormatPr defaultColWidth="8.88671875" defaultRowHeight="20.100000000000001" customHeight="1" outlineLevelRow="1" x14ac:dyDescent="0.2"/>
  <cols>
    <col min="1" max="1" width="2.77734375" style="2" customWidth="1"/>
    <col min="2" max="2" width="9.77734375" style="2" customWidth="1"/>
    <col min="3" max="3" width="2.77734375" style="2" hidden="1" customWidth="1"/>
    <col min="4" max="4" width="15.77734375" style="2" customWidth="1"/>
    <col min="5" max="5" width="9.77734375" style="2" customWidth="1"/>
    <col min="6" max="6" width="15.77734375" style="2" customWidth="1"/>
    <col min="7" max="8" width="9.77734375" style="2" customWidth="1"/>
    <col min="9" max="9" width="15.77734375" style="2" customWidth="1"/>
    <col min="10" max="10" width="2.77734375" style="2" customWidth="1"/>
    <col min="11" max="11" width="8.109375" style="13" bestFit="1" customWidth="1"/>
    <col min="12" max="12" width="10.77734375" style="13" customWidth="1"/>
    <col min="13" max="13" width="12.6640625" style="13" customWidth="1"/>
    <col min="14" max="14" width="2.77734375" style="13" customWidth="1"/>
    <col min="15" max="15" width="10.21875" style="13" bestFit="1" customWidth="1"/>
    <col min="16" max="16" width="12.6640625" style="13" customWidth="1"/>
    <col min="17" max="16384" width="8.88671875" style="2"/>
  </cols>
  <sheetData>
    <row r="2" spans="2:16" ht="50.1" customHeight="1" x14ac:dyDescent="0.2">
      <c r="B2" s="622" t="str">
        <f>'Copertina 2025'!C17</f>
        <v>Segnalazione Certificata di Inizio Attività in SANATORIA presentata da:</v>
      </c>
      <c r="C2" s="622"/>
      <c r="D2" s="622"/>
      <c r="E2" s="622"/>
      <c r="F2" s="623" t="str">
        <f>'Copertina 2025'!E17</f>
        <v>inserire nominativo del richiedente</v>
      </c>
      <c r="G2" s="623"/>
      <c r="H2" s="623"/>
      <c r="I2" s="623"/>
    </row>
    <row r="3" spans="2:16" ht="35.1" customHeight="1" thickBot="1" x14ac:dyDescent="0.25">
      <c r="B3" s="624" t="s">
        <v>6</v>
      </c>
      <c r="C3" s="624"/>
      <c r="D3" s="624"/>
      <c r="E3" s="624"/>
      <c r="F3" s="623" t="str">
        <f>'Copertina 2025'!E28</f>
        <v>indicare la Via/Piazza/ecc.</v>
      </c>
      <c r="G3" s="623"/>
      <c r="H3" s="623"/>
      <c r="I3" s="623"/>
    </row>
    <row r="4" spans="2:16" ht="39.950000000000003" customHeight="1" thickBot="1" x14ac:dyDescent="0.25">
      <c r="B4" s="625" t="s">
        <v>414</v>
      </c>
      <c r="C4" s="626"/>
      <c r="D4" s="626"/>
      <c r="E4" s="626"/>
      <c r="F4" s="626"/>
      <c r="G4" s="626"/>
      <c r="H4" s="626"/>
      <c r="I4" s="627"/>
    </row>
    <row r="5" spans="2:16" ht="30" customHeight="1" thickBot="1" x14ac:dyDescent="0.25">
      <c r="B5" s="457"/>
      <c r="C5" s="18"/>
      <c r="D5" s="18"/>
      <c r="E5" s="18"/>
      <c r="F5" s="459" t="s">
        <v>27</v>
      </c>
      <c r="G5" s="19" t="s">
        <v>238</v>
      </c>
      <c r="H5" s="20" t="s">
        <v>28</v>
      </c>
      <c r="I5" s="21" t="s">
        <v>29</v>
      </c>
      <c r="L5" s="635" t="s">
        <v>30</v>
      </c>
      <c r="M5" s="636"/>
      <c r="N5" s="48"/>
      <c r="O5" s="637" t="s">
        <v>31</v>
      </c>
      <c r="P5" s="638"/>
    </row>
    <row r="6" spans="2:16" ht="20.100000000000001" customHeight="1" x14ac:dyDescent="0.2">
      <c r="B6" s="611" t="s">
        <v>32</v>
      </c>
      <c r="C6" s="419"/>
      <c r="D6" s="614" t="s">
        <v>274</v>
      </c>
      <c r="E6" s="615"/>
      <c r="F6" s="412">
        <v>0</v>
      </c>
      <c r="G6" s="22" t="s">
        <v>34</v>
      </c>
      <c r="H6" s="279">
        <v>2.41</v>
      </c>
      <c r="I6" s="23">
        <f t="shared" ref="I6:I19" si="0">F6*H6</f>
        <v>0</v>
      </c>
      <c r="K6" s="639" t="s">
        <v>32</v>
      </c>
      <c r="L6" s="620" t="s">
        <v>33</v>
      </c>
      <c r="M6" s="628">
        <f>I6+I7</f>
        <v>0</v>
      </c>
      <c r="N6" s="359"/>
      <c r="O6" s="630" t="s">
        <v>33</v>
      </c>
      <c r="P6" s="590">
        <f>M6+M12+M18</f>
        <v>2321</v>
      </c>
    </row>
    <row r="7" spans="2:16" ht="20.100000000000001" customHeight="1" thickBot="1" x14ac:dyDescent="0.25">
      <c r="B7" s="612"/>
      <c r="C7" s="420"/>
      <c r="D7" s="616"/>
      <c r="E7" s="617"/>
      <c r="F7" s="413">
        <v>0</v>
      </c>
      <c r="G7" s="24" t="s">
        <v>36</v>
      </c>
      <c r="H7" s="25">
        <v>6.39</v>
      </c>
      <c r="I7" s="26">
        <f t="shared" si="0"/>
        <v>0</v>
      </c>
      <c r="K7" s="640"/>
      <c r="L7" s="621"/>
      <c r="M7" s="629"/>
      <c r="N7" s="359"/>
      <c r="O7" s="631"/>
      <c r="P7" s="591"/>
    </row>
    <row r="8" spans="2:16" ht="20.100000000000001" customHeight="1" x14ac:dyDescent="0.2">
      <c r="B8" s="612"/>
      <c r="C8" s="421"/>
      <c r="D8" s="607" t="s">
        <v>281</v>
      </c>
      <c r="E8" s="618"/>
      <c r="F8" s="414">
        <v>0</v>
      </c>
      <c r="G8" s="278" t="s">
        <v>34</v>
      </c>
      <c r="H8" s="279">
        <v>2.41</v>
      </c>
      <c r="I8" s="280">
        <f>F8*H8</f>
        <v>0</v>
      </c>
      <c r="K8" s="640"/>
      <c r="L8" s="621" t="s">
        <v>35</v>
      </c>
      <c r="M8" s="629">
        <f>I8+I9</f>
        <v>0</v>
      </c>
      <c r="N8" s="359"/>
      <c r="O8" s="630" t="s">
        <v>35</v>
      </c>
      <c r="P8" s="590">
        <f>M8+M14+M20</f>
        <v>0</v>
      </c>
    </row>
    <row r="9" spans="2:16" ht="20.100000000000001" customHeight="1" thickBot="1" x14ac:dyDescent="0.25">
      <c r="B9" s="612"/>
      <c r="C9" s="421"/>
      <c r="D9" s="619"/>
      <c r="E9" s="618"/>
      <c r="F9" s="415">
        <v>0</v>
      </c>
      <c r="G9" s="24" t="s">
        <v>36</v>
      </c>
      <c r="H9" s="25">
        <v>6.39</v>
      </c>
      <c r="I9" s="26">
        <f>F9*H9</f>
        <v>0</v>
      </c>
      <c r="K9" s="640"/>
      <c r="L9" s="621"/>
      <c r="M9" s="629"/>
      <c r="N9" s="359"/>
      <c r="O9" s="631"/>
      <c r="P9" s="591"/>
    </row>
    <row r="10" spans="2:16" ht="20.25" hidden="1" customHeight="1" outlineLevel="1" x14ac:dyDescent="0.2">
      <c r="B10" s="612"/>
      <c r="C10" s="422"/>
      <c r="D10" s="607" t="s">
        <v>275</v>
      </c>
      <c r="E10" s="608"/>
      <c r="F10" s="416">
        <v>0</v>
      </c>
      <c r="G10" s="356" t="s">
        <v>34</v>
      </c>
      <c r="H10" s="28">
        <f>H8*(1+10%)</f>
        <v>2.6510000000000002</v>
      </c>
      <c r="I10" s="29">
        <f t="shared" si="0"/>
        <v>0</v>
      </c>
      <c r="K10" s="640"/>
      <c r="L10" s="621" t="s">
        <v>37</v>
      </c>
      <c r="M10" s="629">
        <f>I10+I11</f>
        <v>0</v>
      </c>
      <c r="N10" s="359"/>
      <c r="O10" s="634" t="s">
        <v>286</v>
      </c>
      <c r="P10" s="590">
        <f>M10+M16+M22</f>
        <v>0</v>
      </c>
    </row>
    <row r="11" spans="2:16" ht="20.100000000000001" hidden="1" customHeight="1" outlineLevel="1" thickBot="1" x14ac:dyDescent="0.25">
      <c r="B11" s="613"/>
      <c r="C11" s="423"/>
      <c r="D11" s="609"/>
      <c r="E11" s="610"/>
      <c r="F11" s="417">
        <v>0</v>
      </c>
      <c r="G11" s="458" t="s">
        <v>36</v>
      </c>
      <c r="H11" s="31">
        <f>H9*(1+10%)</f>
        <v>7.0289999999999999</v>
      </c>
      <c r="I11" s="32">
        <f t="shared" si="0"/>
        <v>0</v>
      </c>
      <c r="K11" s="641"/>
      <c r="L11" s="632"/>
      <c r="M11" s="633"/>
      <c r="N11" s="359"/>
      <c r="O11" s="631"/>
      <c r="P11" s="591"/>
    </row>
    <row r="12" spans="2:16" ht="20.100000000000001" customHeight="1" collapsed="1" x14ac:dyDescent="0.2">
      <c r="B12" s="611" t="s">
        <v>38</v>
      </c>
      <c r="C12" s="419"/>
      <c r="D12" s="614" t="s">
        <v>71</v>
      </c>
      <c r="E12" s="615"/>
      <c r="F12" s="412">
        <v>100</v>
      </c>
      <c r="G12" s="22" t="s">
        <v>34</v>
      </c>
      <c r="H12" s="277">
        <v>7.24</v>
      </c>
      <c r="I12" s="23">
        <f t="shared" si="0"/>
        <v>724</v>
      </c>
      <c r="K12" s="639" t="s">
        <v>38</v>
      </c>
      <c r="L12" s="620" t="s">
        <v>33</v>
      </c>
      <c r="M12" s="628">
        <f>I12+I13</f>
        <v>2321</v>
      </c>
      <c r="N12" s="359"/>
      <c r="O12" s="2"/>
      <c r="P12" s="2"/>
    </row>
    <row r="13" spans="2:16" ht="20.100000000000001" customHeight="1" x14ac:dyDescent="0.2">
      <c r="B13" s="612"/>
      <c r="C13" s="420"/>
      <c r="D13" s="616"/>
      <c r="E13" s="617"/>
      <c r="F13" s="413">
        <v>100</v>
      </c>
      <c r="G13" s="24" t="s">
        <v>36</v>
      </c>
      <c r="H13" s="25">
        <v>15.97</v>
      </c>
      <c r="I13" s="26">
        <f t="shared" si="0"/>
        <v>1597</v>
      </c>
      <c r="K13" s="640"/>
      <c r="L13" s="621"/>
      <c r="M13" s="629"/>
      <c r="N13" s="359"/>
      <c r="O13" s="2"/>
      <c r="P13" s="2"/>
    </row>
    <row r="14" spans="2:16" ht="20.100000000000001" customHeight="1" x14ac:dyDescent="0.2">
      <c r="B14" s="612"/>
      <c r="C14" s="421"/>
      <c r="D14" s="607" t="s">
        <v>281</v>
      </c>
      <c r="E14" s="618"/>
      <c r="F14" s="414">
        <v>0</v>
      </c>
      <c r="G14" s="278" t="s">
        <v>34</v>
      </c>
      <c r="H14" s="279">
        <v>2.9</v>
      </c>
      <c r="I14" s="280">
        <f>F14*H14</f>
        <v>0</v>
      </c>
      <c r="K14" s="640"/>
      <c r="L14" s="621" t="s">
        <v>35</v>
      </c>
      <c r="M14" s="629">
        <f>I14+I15</f>
        <v>0</v>
      </c>
      <c r="N14" s="359"/>
      <c r="O14" s="2"/>
      <c r="P14" s="2"/>
    </row>
    <row r="15" spans="2:16" ht="20.100000000000001" customHeight="1" x14ac:dyDescent="0.2">
      <c r="B15" s="612"/>
      <c r="C15" s="421"/>
      <c r="D15" s="619"/>
      <c r="E15" s="618"/>
      <c r="F15" s="415">
        <v>0</v>
      </c>
      <c r="G15" s="24" t="s">
        <v>36</v>
      </c>
      <c r="H15" s="25">
        <v>6.39</v>
      </c>
      <c r="I15" s="26">
        <f>F15*H15</f>
        <v>0</v>
      </c>
      <c r="K15" s="640"/>
      <c r="L15" s="621"/>
      <c r="M15" s="629"/>
      <c r="N15" s="359"/>
      <c r="O15" s="2"/>
      <c r="P15" s="2"/>
    </row>
    <row r="16" spans="2:16" ht="20.100000000000001" hidden="1" customHeight="1" outlineLevel="1" x14ac:dyDescent="0.2">
      <c r="B16" s="612"/>
      <c r="C16" s="422"/>
      <c r="D16" s="607" t="s">
        <v>275</v>
      </c>
      <c r="E16" s="608"/>
      <c r="F16" s="416">
        <v>0</v>
      </c>
      <c r="G16" s="356" t="s">
        <v>34</v>
      </c>
      <c r="H16" s="28">
        <f>H14*(1+10%)</f>
        <v>3.19</v>
      </c>
      <c r="I16" s="29">
        <f t="shared" si="0"/>
        <v>0</v>
      </c>
      <c r="K16" s="640"/>
      <c r="L16" s="621" t="s">
        <v>37</v>
      </c>
      <c r="M16" s="629">
        <f>I16+I17</f>
        <v>0</v>
      </c>
      <c r="N16" s="359"/>
      <c r="O16" s="2"/>
      <c r="P16" s="2"/>
    </row>
    <row r="17" spans="2:17" ht="20.100000000000001" hidden="1" customHeight="1" outlineLevel="1" x14ac:dyDescent="0.2">
      <c r="B17" s="613"/>
      <c r="C17" s="423"/>
      <c r="D17" s="609"/>
      <c r="E17" s="610"/>
      <c r="F17" s="417">
        <v>0</v>
      </c>
      <c r="G17" s="458" t="s">
        <v>36</v>
      </c>
      <c r="H17" s="31">
        <f>H15*(1+10%)</f>
        <v>7.0289999999999999</v>
      </c>
      <c r="I17" s="32">
        <f t="shared" si="0"/>
        <v>0</v>
      </c>
      <c r="K17" s="641"/>
      <c r="L17" s="632"/>
      <c r="M17" s="633"/>
      <c r="N17" s="359"/>
      <c r="O17" s="2"/>
      <c r="P17" s="2"/>
    </row>
    <row r="18" spans="2:17" ht="20.100000000000001" customHeight="1" collapsed="1" x14ac:dyDescent="0.2">
      <c r="B18" s="611" t="s">
        <v>39</v>
      </c>
      <c r="C18" s="419"/>
      <c r="D18" s="614" t="s">
        <v>71</v>
      </c>
      <c r="E18" s="615"/>
      <c r="F18" s="412">
        <v>0</v>
      </c>
      <c r="G18" s="22" t="s">
        <v>34</v>
      </c>
      <c r="H18" s="277">
        <v>10.86</v>
      </c>
      <c r="I18" s="23">
        <f t="shared" si="0"/>
        <v>0</v>
      </c>
      <c r="K18" s="639" t="s">
        <v>39</v>
      </c>
      <c r="L18" s="620" t="s">
        <v>33</v>
      </c>
      <c r="M18" s="628">
        <f>I18+I19</f>
        <v>0</v>
      </c>
      <c r="N18" s="359"/>
      <c r="O18" s="2"/>
      <c r="P18" s="2"/>
    </row>
    <row r="19" spans="2:17" ht="20.100000000000001" customHeight="1" x14ac:dyDescent="0.2">
      <c r="B19" s="612"/>
      <c r="C19" s="420"/>
      <c r="D19" s="616"/>
      <c r="E19" s="617"/>
      <c r="F19" s="413">
        <v>0</v>
      </c>
      <c r="G19" s="24" t="s">
        <v>36</v>
      </c>
      <c r="H19" s="25">
        <v>15.97</v>
      </c>
      <c r="I19" s="26">
        <f t="shared" si="0"/>
        <v>0</v>
      </c>
      <c r="K19" s="640"/>
      <c r="L19" s="621"/>
      <c r="M19" s="629"/>
      <c r="N19" s="359"/>
      <c r="O19" s="2"/>
      <c r="P19" s="2"/>
    </row>
    <row r="20" spans="2:17" ht="20.100000000000001" customHeight="1" x14ac:dyDescent="0.2">
      <c r="B20" s="612"/>
      <c r="C20" s="421"/>
      <c r="D20" s="607" t="s">
        <v>281</v>
      </c>
      <c r="E20" s="618"/>
      <c r="F20" s="414">
        <v>0</v>
      </c>
      <c r="G20" s="278" t="s">
        <v>34</v>
      </c>
      <c r="H20" s="279">
        <v>4.3499999999999996</v>
      </c>
      <c r="I20" s="280">
        <f>F20*H20</f>
        <v>0</v>
      </c>
      <c r="K20" s="640"/>
      <c r="L20" s="621" t="s">
        <v>35</v>
      </c>
      <c r="M20" s="629">
        <f>I20+I21</f>
        <v>0</v>
      </c>
      <c r="N20" s="359"/>
      <c r="O20" s="2"/>
      <c r="P20" s="2"/>
    </row>
    <row r="21" spans="2:17" ht="20.100000000000001" customHeight="1" x14ac:dyDescent="0.2">
      <c r="B21" s="612"/>
      <c r="C21" s="421"/>
      <c r="D21" s="619"/>
      <c r="E21" s="618"/>
      <c r="F21" s="415">
        <v>0</v>
      </c>
      <c r="G21" s="24" t="s">
        <v>36</v>
      </c>
      <c r="H21" s="25">
        <v>6.39</v>
      </c>
      <c r="I21" s="26">
        <f>F21*H21</f>
        <v>0</v>
      </c>
      <c r="K21" s="640"/>
      <c r="L21" s="621"/>
      <c r="M21" s="629"/>
      <c r="N21" s="359"/>
      <c r="O21" s="2"/>
      <c r="P21" s="2"/>
    </row>
    <row r="22" spans="2:17" ht="20.100000000000001" hidden="1" customHeight="1" outlineLevel="1" x14ac:dyDescent="0.2">
      <c r="B22" s="612"/>
      <c r="C22" s="422"/>
      <c r="D22" s="607" t="s">
        <v>275</v>
      </c>
      <c r="E22" s="608"/>
      <c r="F22" s="27">
        <v>0</v>
      </c>
      <c r="G22" s="356" t="s">
        <v>34</v>
      </c>
      <c r="H22" s="28">
        <f>H20*(1+10%)</f>
        <v>4.7850000000000001</v>
      </c>
      <c r="I22" s="29">
        <f>F22*H22</f>
        <v>0</v>
      </c>
      <c r="K22" s="640"/>
      <c r="L22" s="621" t="s">
        <v>37</v>
      </c>
      <c r="M22" s="629">
        <f>I22+I23</f>
        <v>0</v>
      </c>
      <c r="N22" s="359"/>
      <c r="O22" s="2"/>
      <c r="P22" s="2"/>
    </row>
    <row r="23" spans="2:17" ht="20.100000000000001" hidden="1" customHeight="1" outlineLevel="1" x14ac:dyDescent="0.2">
      <c r="B23" s="613"/>
      <c r="C23" s="423"/>
      <c r="D23" s="609"/>
      <c r="E23" s="610"/>
      <c r="F23" s="30">
        <v>0</v>
      </c>
      <c r="G23" s="458" t="s">
        <v>36</v>
      </c>
      <c r="H23" s="31">
        <f>H21*(1+10%)</f>
        <v>7.0289999999999999</v>
      </c>
      <c r="I23" s="32">
        <f>F23*H23</f>
        <v>0</v>
      </c>
      <c r="K23" s="641"/>
      <c r="L23" s="632"/>
      <c r="M23" s="633"/>
      <c r="N23" s="359"/>
      <c r="O23" s="2"/>
      <c r="P23" s="2"/>
    </row>
    <row r="24" spans="2:17" ht="60" customHeight="1" collapsed="1" thickBot="1" x14ac:dyDescent="0.25">
      <c r="B24" s="33"/>
      <c r="C24" s="418"/>
      <c r="D24" s="643" t="s">
        <v>527</v>
      </c>
      <c r="E24" s="643"/>
      <c r="F24" s="643"/>
      <c r="G24" s="643"/>
      <c r="H24" s="643"/>
      <c r="I24" s="644"/>
      <c r="K24" s="34"/>
      <c r="L24" s="22"/>
      <c r="M24" s="35"/>
      <c r="O24" s="2"/>
      <c r="P24" s="2"/>
    </row>
    <row r="25" spans="2:17" ht="20.100000000000001" hidden="1" customHeight="1" outlineLevel="1" thickBot="1" x14ac:dyDescent="0.25">
      <c r="B25" s="37"/>
      <c r="C25" s="37"/>
      <c r="D25" s="281"/>
      <c r="E25" s="281"/>
      <c r="F25" s="281"/>
      <c r="G25" s="281"/>
      <c r="H25" s="281"/>
      <c r="I25" s="281"/>
      <c r="K25" s="37"/>
      <c r="L25" s="356"/>
      <c r="M25" s="38"/>
      <c r="O25" s="2"/>
      <c r="P25" s="2"/>
    </row>
    <row r="26" spans="2:17" ht="39.950000000000003" hidden="1" customHeight="1" outlineLevel="1" thickBot="1" x14ac:dyDescent="0.25">
      <c r="B26" s="653" t="s">
        <v>31</v>
      </c>
      <c r="C26" s="654"/>
      <c r="D26" s="654"/>
      <c r="E26" s="654"/>
      <c r="F26" s="654"/>
      <c r="G26" s="654"/>
      <c r="H26" s="654"/>
      <c r="I26" s="655"/>
      <c r="O26" s="2"/>
      <c r="P26" s="2"/>
    </row>
    <row r="27" spans="2:17" ht="20.100000000000001" hidden="1" customHeight="1" outlineLevel="1" x14ac:dyDescent="0.2">
      <c r="B27" s="656" t="s">
        <v>40</v>
      </c>
      <c r="C27" s="657"/>
      <c r="D27" s="657"/>
      <c r="E27" s="658"/>
      <c r="F27" s="662" t="s">
        <v>41</v>
      </c>
      <c r="G27" s="662"/>
      <c r="H27" s="663">
        <f>I6+I8+I10+I12+I14+I16+I18+I20+I22</f>
        <v>724</v>
      </c>
      <c r="I27" s="664"/>
      <c r="O27" s="2"/>
      <c r="P27" s="2"/>
    </row>
    <row r="28" spans="2:17" ht="20.100000000000001" hidden="1" customHeight="1" outlineLevel="1" x14ac:dyDescent="0.2">
      <c r="B28" s="659"/>
      <c r="C28" s="660"/>
      <c r="D28" s="660"/>
      <c r="E28" s="661"/>
      <c r="F28" s="642" t="s">
        <v>42</v>
      </c>
      <c r="G28" s="642"/>
      <c r="H28" s="651">
        <f>I7+I9+I11+I13+I15+I17+I19+I21+I23</f>
        <v>1597</v>
      </c>
      <c r="I28" s="652"/>
      <c r="M28" s="36"/>
      <c r="N28" s="36"/>
      <c r="O28" s="2"/>
      <c r="P28" s="2"/>
    </row>
    <row r="29" spans="2:17" ht="20.100000000000001" hidden="1" customHeight="1" outlineLevel="1" x14ac:dyDescent="0.2">
      <c r="B29" s="593" t="s">
        <v>206</v>
      </c>
      <c r="C29" s="594"/>
      <c r="D29" s="594"/>
      <c r="E29" s="595"/>
      <c r="F29" s="596" t="s">
        <v>41</v>
      </c>
      <c r="G29" s="596"/>
      <c r="H29" s="665">
        <v>0</v>
      </c>
      <c r="I29" s="666"/>
      <c r="L29" s="495"/>
      <c r="M29" s="495"/>
      <c r="N29" s="495"/>
      <c r="O29" s="495"/>
      <c r="P29" s="495"/>
      <c r="Q29" s="495"/>
    </row>
    <row r="30" spans="2:17" ht="20.100000000000001" hidden="1" customHeight="1" outlineLevel="1" thickBot="1" x14ac:dyDescent="0.25">
      <c r="B30" s="645" t="s">
        <v>219</v>
      </c>
      <c r="C30" s="646"/>
      <c r="D30" s="646"/>
      <c r="E30" s="647"/>
      <c r="F30" s="648" t="s">
        <v>42</v>
      </c>
      <c r="G30" s="648"/>
      <c r="H30" s="649">
        <v>0</v>
      </c>
      <c r="I30" s="650"/>
      <c r="L30" s="495"/>
      <c r="M30" s="495"/>
      <c r="N30" s="495"/>
      <c r="O30" s="495"/>
      <c r="P30" s="495"/>
      <c r="Q30" s="495"/>
    </row>
    <row r="31" spans="2:17" ht="20.100000000000001" hidden="1" customHeight="1" outlineLevel="1" x14ac:dyDescent="0.2">
      <c r="B31" s="667" t="s">
        <v>415</v>
      </c>
      <c r="C31" s="668"/>
      <c r="D31" s="668"/>
      <c r="E31" s="669"/>
      <c r="F31" s="597" t="s">
        <v>41</v>
      </c>
      <c r="G31" s="597"/>
      <c r="H31" s="683">
        <f>H27-H29</f>
        <v>724</v>
      </c>
      <c r="I31" s="684"/>
      <c r="K31" s="356"/>
      <c r="L31" s="256"/>
      <c r="M31" s="256"/>
      <c r="N31" s="256"/>
      <c r="O31" s="256"/>
      <c r="P31" s="256"/>
    </row>
    <row r="32" spans="2:17" ht="20.100000000000001" hidden="1" customHeight="1" outlineLevel="1" thickBot="1" x14ac:dyDescent="0.25">
      <c r="B32" s="670"/>
      <c r="C32" s="671"/>
      <c r="D32" s="671"/>
      <c r="E32" s="672"/>
      <c r="F32" s="685" t="s">
        <v>42</v>
      </c>
      <c r="G32" s="686"/>
      <c r="H32" s="687">
        <f>H28-H30</f>
        <v>1597</v>
      </c>
      <c r="I32" s="688"/>
      <c r="K32" s="356"/>
      <c r="L32" s="356"/>
      <c r="M32" s="36"/>
      <c r="N32" s="36"/>
      <c r="O32" s="2"/>
      <c r="P32" s="2"/>
    </row>
    <row r="33" spans="2:16" ht="39.950000000000003" hidden="1" customHeight="1" outlineLevel="1" thickTop="1" thickBot="1" x14ac:dyDescent="0.35">
      <c r="B33" s="673"/>
      <c r="C33" s="674"/>
      <c r="D33" s="674"/>
      <c r="E33" s="675"/>
      <c r="F33" s="680"/>
      <c r="G33" s="680"/>
      <c r="H33" s="681">
        <f>H31+H32</f>
        <v>2321</v>
      </c>
      <c r="I33" s="682"/>
      <c r="L33" s="546"/>
      <c r="O33" s="2"/>
      <c r="P33" s="2"/>
    </row>
    <row r="34" spans="2:16" ht="20.100000000000001" customHeight="1" collapsed="1" thickBot="1" x14ac:dyDescent="0.25">
      <c r="B34" s="37"/>
      <c r="C34" s="37"/>
      <c r="D34" s="281"/>
      <c r="E34" s="281"/>
      <c r="F34" s="281"/>
      <c r="G34" s="281"/>
      <c r="H34" s="281"/>
      <c r="I34" s="281"/>
      <c r="K34" s="37"/>
      <c r="L34" s="356"/>
      <c r="M34" s="38"/>
      <c r="O34" s="2"/>
      <c r="P34" s="2"/>
    </row>
    <row r="35" spans="2:16" ht="30" customHeight="1" outlineLevel="1" x14ac:dyDescent="0.2">
      <c r="B35" s="574" t="str">
        <f>IF(D50=36,D58,"")</f>
        <v/>
      </c>
      <c r="C35" s="575"/>
      <c r="D35" s="575"/>
      <c r="E35" s="575"/>
      <c r="F35" s="575"/>
      <c r="G35" s="575"/>
      <c r="H35" s="575"/>
      <c r="I35" s="576"/>
      <c r="O35" s="2"/>
      <c r="P35" s="2"/>
    </row>
    <row r="36" spans="2:16" ht="60" customHeight="1" outlineLevel="1" thickBot="1" x14ac:dyDescent="0.25">
      <c r="B36" s="689" t="str">
        <f>IF(D50=36,E58,"")</f>
        <v/>
      </c>
      <c r="C36" s="690"/>
      <c r="D36" s="690"/>
      <c r="E36" s="690"/>
      <c r="F36" s="690"/>
      <c r="G36" s="690"/>
      <c r="H36" s="690"/>
      <c r="I36" s="691"/>
      <c r="O36" s="2"/>
      <c r="P36" s="2"/>
    </row>
    <row r="37" spans="2:16" ht="20.100000000000001" customHeight="1" outlineLevel="1" x14ac:dyDescent="0.2">
      <c r="B37" s="598"/>
      <c r="C37" s="599"/>
      <c r="D37" s="600"/>
      <c r="E37" s="328" t="s">
        <v>240</v>
      </c>
      <c r="F37" s="577" t="s">
        <v>245</v>
      </c>
      <c r="G37" s="578"/>
      <c r="H37" s="579">
        <f>IF(E37="gratuita",H31,H31*2)</f>
        <v>1448</v>
      </c>
      <c r="I37" s="580"/>
      <c r="O37" s="2"/>
      <c r="P37" s="2"/>
    </row>
    <row r="38" spans="2:16" ht="20.100000000000001" customHeight="1" outlineLevel="1" thickBot="1" x14ac:dyDescent="0.25">
      <c r="B38" s="601"/>
      <c r="C38" s="602"/>
      <c r="D38" s="603"/>
      <c r="E38" s="329" t="s">
        <v>240</v>
      </c>
      <c r="F38" s="581" t="s">
        <v>244</v>
      </c>
      <c r="G38" s="582"/>
      <c r="H38" s="583">
        <f>IF(E38="gratuita",H32,H32*2)</f>
        <v>3194</v>
      </c>
      <c r="I38" s="584"/>
      <c r="O38" s="2"/>
      <c r="P38" s="2"/>
    </row>
    <row r="39" spans="2:16" ht="39.950000000000003" customHeight="1" outlineLevel="1" thickTop="1" thickBot="1" x14ac:dyDescent="0.25">
      <c r="B39" s="604"/>
      <c r="C39" s="605"/>
      <c r="D39" s="606"/>
      <c r="E39" s="585" t="s">
        <v>31</v>
      </c>
      <c r="F39" s="586"/>
      <c r="G39" s="587"/>
      <c r="H39" s="588">
        <f>H37+H38</f>
        <v>4642</v>
      </c>
      <c r="I39" s="589"/>
      <c r="O39" s="2"/>
      <c r="P39" s="2"/>
    </row>
    <row r="40" spans="2:16" ht="20.100000000000001" customHeight="1" thickBot="1" x14ac:dyDescent="0.25">
      <c r="B40" s="295"/>
      <c r="C40" s="295"/>
      <c r="D40" s="295"/>
      <c r="E40" s="295"/>
      <c r="F40" s="296"/>
      <c r="G40" s="296"/>
      <c r="H40" s="297"/>
      <c r="I40" s="297"/>
      <c r="O40" s="2"/>
      <c r="P40" s="2"/>
    </row>
    <row r="41" spans="2:16" ht="30" customHeight="1" outlineLevel="1" thickBot="1" x14ac:dyDescent="0.25">
      <c r="B41" s="676" t="str">
        <f>IF(D50="36bis",D59,"")</f>
        <v xml:space="preserve">OBLAZIONE ai sensi dell'art. 36bis del D.P.R. n. 380/2001 (+20%)
</v>
      </c>
      <c r="C41" s="677"/>
      <c r="D41" s="677"/>
      <c r="E41" s="678"/>
      <c r="F41" s="678"/>
      <c r="G41" s="678"/>
      <c r="H41" s="678"/>
      <c r="I41" s="679"/>
      <c r="O41" s="2"/>
      <c r="P41" s="2"/>
    </row>
    <row r="42" spans="2:16" ht="60" customHeight="1" outlineLevel="1" thickBot="1" x14ac:dyDescent="0.25">
      <c r="B42" s="568" t="str">
        <f>IF(D50="36bis",E59,"")</f>
        <v>"… il rilascio del permesso e la SCIA in sanatoria sono subordinati al pagamento, a titolo di oblazione, di un importo:
a) pari al doppio del contributo di costruzione ovvero, in caso di gratuità a norma di legge, determinato in misura pari a quella prevista dall'articolo 16, incrementato del 20 per cento in caso di interventi realizzati in parziale difformità dal permesso di costruire, nelle ipotesi di cui all'articolo 34, e in caso di variazioni essenziali ai sensi dell'articolo 32. ..."</v>
      </c>
      <c r="C42" s="569"/>
      <c r="D42" s="569"/>
      <c r="E42" s="570"/>
      <c r="F42" s="570"/>
      <c r="G42" s="570"/>
      <c r="H42" s="570"/>
      <c r="I42" s="571"/>
      <c r="O42" s="2"/>
      <c r="P42" s="2"/>
    </row>
    <row r="43" spans="2:16" ht="20.100000000000001" customHeight="1" outlineLevel="1" x14ac:dyDescent="0.2">
      <c r="B43" s="598"/>
      <c r="C43" s="599"/>
      <c r="D43" s="600"/>
      <c r="E43" s="328" t="s">
        <v>240</v>
      </c>
      <c r="F43" s="577" t="s">
        <v>245</v>
      </c>
      <c r="G43" s="578"/>
      <c r="H43" s="579">
        <f>IF(E43="gratuita",H31*1.2,(H31*2)*1.2)</f>
        <v>1737.6</v>
      </c>
      <c r="I43" s="580"/>
      <c r="O43" s="2"/>
      <c r="P43" s="2"/>
    </row>
    <row r="44" spans="2:16" ht="20.100000000000001" customHeight="1" outlineLevel="1" thickBot="1" x14ac:dyDescent="0.25">
      <c r="B44" s="601"/>
      <c r="C44" s="602"/>
      <c r="D44" s="603"/>
      <c r="E44" s="329" t="s">
        <v>240</v>
      </c>
      <c r="F44" s="581" t="s">
        <v>244</v>
      </c>
      <c r="G44" s="582"/>
      <c r="H44" s="583">
        <f>IF(E44="gratuita",H32*1.2,(H32*2)*1.2)</f>
        <v>3832.7999999999997</v>
      </c>
      <c r="I44" s="584"/>
      <c r="O44" s="2"/>
      <c r="P44" s="2"/>
    </row>
    <row r="45" spans="2:16" ht="39.950000000000003" customHeight="1" outlineLevel="1" thickTop="1" thickBot="1" x14ac:dyDescent="0.25">
      <c r="B45" s="604"/>
      <c r="C45" s="605"/>
      <c r="D45" s="606"/>
      <c r="E45" s="585" t="s">
        <v>31</v>
      </c>
      <c r="F45" s="586"/>
      <c r="G45" s="587"/>
      <c r="H45" s="588">
        <f>H43+H44</f>
        <v>5570.4</v>
      </c>
      <c r="I45" s="589"/>
      <c r="O45" s="2"/>
      <c r="P45" s="2"/>
    </row>
    <row r="46" spans="2:16" ht="20.100000000000001" customHeight="1" x14ac:dyDescent="0.2">
      <c r="B46" s="37"/>
      <c r="C46" s="37"/>
      <c r="D46" s="5"/>
      <c r="E46" s="356"/>
      <c r="F46" s="37"/>
      <c r="G46" s="356"/>
      <c r="H46" s="38"/>
      <c r="I46" s="38"/>
      <c r="O46" s="2"/>
      <c r="P46" s="2"/>
    </row>
    <row r="47" spans="2:16" ht="20.100000000000001" customHeight="1" x14ac:dyDescent="0.2">
      <c r="B47" s="5"/>
      <c r="C47" s="5"/>
      <c r="O47" s="2"/>
      <c r="P47" s="2"/>
    </row>
    <row r="48" spans="2:16" ht="19.5" hidden="1" customHeight="1" outlineLevel="1" x14ac:dyDescent="0.2">
      <c r="B48" s="356" t="s">
        <v>236</v>
      </c>
      <c r="C48" s="356"/>
      <c r="D48" s="285" t="str">
        <f>'Copertina 2025'!D66</f>
        <v>PC</v>
      </c>
      <c r="E48" s="285" t="s">
        <v>240</v>
      </c>
      <c r="H48" s="441"/>
      <c r="O48" s="2"/>
      <c r="P48" s="2"/>
    </row>
    <row r="49" spans="2:16" ht="19.5" hidden="1" customHeight="1" outlineLevel="1" x14ac:dyDescent="0.2">
      <c r="B49" s="356" t="s">
        <v>248</v>
      </c>
      <c r="C49" s="356"/>
      <c r="D49" s="285" t="str">
        <f>'Copertina 2025'!D67</f>
        <v>SI</v>
      </c>
      <c r="E49" s="285" t="s">
        <v>241</v>
      </c>
      <c r="H49" s="441"/>
      <c r="O49" s="2"/>
      <c r="P49" s="2"/>
    </row>
    <row r="50" spans="2:16" ht="19.5" hidden="1" customHeight="1" outlineLevel="1" x14ac:dyDescent="0.2">
      <c r="B50" s="356"/>
      <c r="C50" s="356"/>
      <c r="D50" s="285" t="str">
        <f>'Copertina 2025'!D69</f>
        <v>36bis</v>
      </c>
      <c r="E50" s="285"/>
      <c r="H50" s="441"/>
      <c r="O50" s="2"/>
      <c r="P50" s="2"/>
    </row>
    <row r="51" spans="2:16" ht="20.100000000000001" hidden="1" customHeight="1" outlineLevel="1" x14ac:dyDescent="0.2">
      <c r="B51" s="356" t="s">
        <v>237</v>
      </c>
      <c r="C51" s="356"/>
      <c r="D51" s="285" t="str">
        <f>'Copertina 2025'!E37</f>
        <v>NO</v>
      </c>
      <c r="H51" s="441"/>
      <c r="O51" s="2"/>
      <c r="P51" s="2"/>
    </row>
    <row r="52" spans="2:16" ht="20.100000000000001" hidden="1" customHeight="1" outlineLevel="1" x14ac:dyDescent="0.2">
      <c r="B52" s="356"/>
      <c r="C52" s="356"/>
      <c r="D52" s="285"/>
      <c r="O52" s="2"/>
      <c r="P52" s="2"/>
    </row>
    <row r="53" spans="2:16" ht="20.100000000000001" hidden="1" customHeight="1" outlineLevel="1" x14ac:dyDescent="0.2">
      <c r="B53" s="592" t="s">
        <v>394</v>
      </c>
      <c r="C53" s="592"/>
      <c r="D53" s="592"/>
      <c r="O53" s="2"/>
      <c r="P53" s="2"/>
    </row>
    <row r="54" spans="2:16" ht="20.100000000000001" hidden="1" customHeight="1" outlineLevel="1" x14ac:dyDescent="0.2">
      <c r="B54" s="592" t="s">
        <v>222</v>
      </c>
      <c r="C54" s="592"/>
      <c r="D54" s="592"/>
      <c r="O54" s="2"/>
      <c r="P54" s="2"/>
    </row>
    <row r="55" spans="2:16" ht="20.100000000000001" hidden="1" customHeight="1" outlineLevel="1" x14ac:dyDescent="0.2">
      <c r="B55" s="592" t="s">
        <v>44</v>
      </c>
      <c r="C55" s="592"/>
      <c r="D55" s="592"/>
      <c r="O55" s="2"/>
      <c r="P55" s="2"/>
    </row>
    <row r="56" spans="2:16" ht="20.100000000000001" hidden="1" customHeight="1" outlineLevel="1" x14ac:dyDescent="0.2">
      <c r="B56" s="592" t="s">
        <v>206</v>
      </c>
      <c r="C56" s="592"/>
      <c r="D56" s="592"/>
      <c r="O56" s="2"/>
      <c r="P56" s="2"/>
    </row>
    <row r="57" spans="2:16" ht="20.100000000000001" hidden="1" customHeight="1" outlineLevel="1" x14ac:dyDescent="0.2">
      <c r="O57" s="2"/>
      <c r="P57" s="2"/>
    </row>
    <row r="58" spans="2:16" ht="39.950000000000003" hidden="1" customHeight="1" outlineLevel="1" x14ac:dyDescent="0.2">
      <c r="D58" s="497" t="s">
        <v>522</v>
      </c>
      <c r="E58" s="572" t="s">
        <v>524</v>
      </c>
      <c r="F58" s="572"/>
      <c r="G58" s="572"/>
      <c r="H58" s="572"/>
      <c r="I58" s="572"/>
      <c r="O58" s="2"/>
      <c r="P58" s="2"/>
    </row>
    <row r="59" spans="2:16" ht="39.950000000000003" hidden="1" customHeight="1" outlineLevel="1" x14ac:dyDescent="0.2">
      <c r="D59" s="498" t="s">
        <v>523</v>
      </c>
      <c r="E59" s="573" t="s">
        <v>525</v>
      </c>
      <c r="F59" s="573"/>
      <c r="G59" s="573"/>
      <c r="H59" s="573"/>
      <c r="I59" s="573"/>
      <c r="O59" s="2"/>
      <c r="P59" s="2"/>
    </row>
    <row r="60" spans="2:16" ht="20.100000000000001" customHeight="1" collapsed="1" x14ac:dyDescent="0.2">
      <c r="O60" s="2"/>
      <c r="P60" s="2"/>
    </row>
    <row r="61" spans="2:16" ht="20.100000000000001" customHeight="1" x14ac:dyDescent="0.2">
      <c r="O61" s="2"/>
      <c r="P61" s="2"/>
    </row>
    <row r="62" spans="2:16" ht="20.100000000000001" customHeight="1" x14ac:dyDescent="0.2">
      <c r="O62" s="2"/>
      <c r="P62" s="2"/>
    </row>
    <row r="63" spans="2:16" ht="20.100000000000001" customHeight="1" x14ac:dyDescent="0.2">
      <c r="O63" s="2"/>
      <c r="P63" s="2"/>
    </row>
    <row r="64" spans="2:16" ht="20.100000000000001" customHeight="1" x14ac:dyDescent="0.2">
      <c r="O64" s="2"/>
      <c r="P64" s="2"/>
    </row>
    <row r="65" spans="15:16" ht="20.100000000000001" customHeight="1" x14ac:dyDescent="0.2">
      <c r="O65" s="2"/>
      <c r="P65" s="2"/>
    </row>
    <row r="66" spans="15:16" ht="20.100000000000001" customHeight="1" x14ac:dyDescent="0.2">
      <c r="O66" s="2"/>
      <c r="P66" s="2"/>
    </row>
    <row r="67" spans="15:16" ht="20.100000000000001" customHeight="1" x14ac:dyDescent="0.2">
      <c r="O67" s="2"/>
      <c r="P67" s="2"/>
    </row>
    <row r="68" spans="15:16" ht="20.100000000000001" customHeight="1" x14ac:dyDescent="0.2">
      <c r="O68" s="2"/>
      <c r="P68" s="2"/>
    </row>
    <row r="69" spans="15:16" ht="20.100000000000001" customHeight="1" x14ac:dyDescent="0.2">
      <c r="O69" s="2"/>
      <c r="P69" s="2"/>
    </row>
    <row r="70" spans="15:16" ht="20.100000000000001" customHeight="1" x14ac:dyDescent="0.2">
      <c r="O70" s="2"/>
      <c r="P70" s="2"/>
    </row>
    <row r="71" spans="15:16" ht="20.100000000000001" customHeight="1" x14ac:dyDescent="0.2">
      <c r="O71" s="2"/>
      <c r="P71" s="2"/>
    </row>
    <row r="72" spans="15:16" ht="20.100000000000001" customHeight="1" x14ac:dyDescent="0.2">
      <c r="O72" s="2"/>
      <c r="P72" s="2"/>
    </row>
    <row r="73" spans="15:16" ht="20.100000000000001" customHeight="1" x14ac:dyDescent="0.2">
      <c r="O73" s="2"/>
      <c r="P73" s="2"/>
    </row>
    <row r="74" spans="15:16" ht="20.100000000000001" customHeight="1" x14ac:dyDescent="0.2">
      <c r="O74" s="2"/>
      <c r="P74" s="2"/>
    </row>
    <row r="75" spans="15:16" ht="20.100000000000001" customHeight="1" x14ac:dyDescent="0.2">
      <c r="O75" s="2"/>
      <c r="P75" s="2"/>
    </row>
    <row r="76" spans="15:16" ht="20.100000000000001" customHeight="1" x14ac:dyDescent="0.2">
      <c r="O76" s="2"/>
      <c r="P76" s="2"/>
    </row>
    <row r="77" spans="15:16" ht="20.100000000000001" customHeight="1" x14ac:dyDescent="0.2">
      <c r="O77" s="2"/>
      <c r="P77" s="2"/>
    </row>
    <row r="78" spans="15:16" ht="20.100000000000001" customHeight="1" x14ac:dyDescent="0.2">
      <c r="O78" s="2"/>
      <c r="P78" s="2"/>
    </row>
    <row r="79" spans="15:16" ht="20.100000000000001" customHeight="1" x14ac:dyDescent="0.2">
      <c r="O79" s="2"/>
      <c r="P79" s="2"/>
    </row>
    <row r="80" spans="15:16" ht="20.100000000000001" customHeight="1" x14ac:dyDescent="0.2">
      <c r="O80" s="2"/>
      <c r="P80" s="2"/>
    </row>
    <row r="81" spans="15:16" ht="20.100000000000001" customHeight="1" x14ac:dyDescent="0.2">
      <c r="O81" s="2"/>
      <c r="P81" s="2"/>
    </row>
    <row r="82" spans="15:16" ht="20.100000000000001" customHeight="1" x14ac:dyDescent="0.2">
      <c r="O82" s="2"/>
      <c r="P82" s="2"/>
    </row>
    <row r="83" spans="15:16" ht="20.100000000000001" customHeight="1" x14ac:dyDescent="0.2">
      <c r="O83" s="2"/>
      <c r="P83" s="2"/>
    </row>
    <row r="84" spans="15:16" ht="20.100000000000001" customHeight="1" x14ac:dyDescent="0.2">
      <c r="O84" s="2"/>
      <c r="P84" s="2"/>
    </row>
    <row r="85" spans="15:16" ht="20.100000000000001" customHeight="1" x14ac:dyDescent="0.2">
      <c r="O85" s="2"/>
      <c r="P85" s="2"/>
    </row>
    <row r="86" spans="15:16" ht="20.100000000000001" customHeight="1" x14ac:dyDescent="0.2">
      <c r="O86" s="2"/>
      <c r="P86" s="2"/>
    </row>
    <row r="87" spans="15:16" ht="20.100000000000001" customHeight="1" x14ac:dyDescent="0.2">
      <c r="O87" s="2"/>
      <c r="P87" s="2"/>
    </row>
    <row r="88" spans="15:16" ht="20.100000000000001" customHeight="1" x14ac:dyDescent="0.2">
      <c r="O88" s="2"/>
      <c r="P88" s="2"/>
    </row>
    <row r="89" spans="15:16" ht="20.100000000000001" customHeight="1" x14ac:dyDescent="0.2">
      <c r="O89" s="2"/>
      <c r="P89" s="2"/>
    </row>
    <row r="90" spans="15:16" ht="20.100000000000001" customHeight="1" x14ac:dyDescent="0.2">
      <c r="O90" s="2"/>
      <c r="P90" s="2"/>
    </row>
    <row r="91" spans="15:16" ht="20.100000000000001" customHeight="1" x14ac:dyDescent="0.2">
      <c r="O91" s="2"/>
      <c r="P91" s="2"/>
    </row>
    <row r="92" spans="15:16" ht="20.100000000000001" customHeight="1" x14ac:dyDescent="0.2">
      <c r="O92" s="2"/>
      <c r="P92" s="2"/>
    </row>
    <row r="93" spans="15:16" ht="20.100000000000001" customHeight="1" x14ac:dyDescent="0.2">
      <c r="O93" s="2"/>
      <c r="P93" s="2"/>
    </row>
    <row r="94" spans="15:16" ht="20.100000000000001" customHeight="1" x14ac:dyDescent="0.2">
      <c r="O94" s="2"/>
      <c r="P94" s="2"/>
    </row>
    <row r="95" spans="15:16" ht="20.100000000000001" customHeight="1" x14ac:dyDescent="0.2">
      <c r="O95" s="2"/>
      <c r="P95" s="2"/>
    </row>
    <row r="96" spans="15:16" ht="20.100000000000001" customHeight="1" x14ac:dyDescent="0.2">
      <c r="O96" s="2"/>
      <c r="P96" s="2"/>
    </row>
    <row r="97" spans="15:16" ht="20.100000000000001" customHeight="1" x14ac:dyDescent="0.2">
      <c r="O97" s="2"/>
      <c r="P97" s="2"/>
    </row>
    <row r="98" spans="15:16" ht="20.100000000000001" customHeight="1" x14ac:dyDescent="0.2">
      <c r="O98" s="2"/>
      <c r="P98" s="2"/>
    </row>
    <row r="99" spans="15:16" ht="20.100000000000001" customHeight="1" x14ac:dyDescent="0.2">
      <c r="O99" s="2"/>
      <c r="P99" s="2"/>
    </row>
  </sheetData>
  <sheetProtection algorithmName="SHA-512" hashValue="T0GIvsHiPVUPt3oQti1Vqivnjq8H+CX8eK1JCFGKyrITs62JwkLYkveJLZiF60TVL8JQIjAIj0b+yPrSI9IdIw==" saltValue="4rx4PBpAw9HbpyDoO2sK0Q==" spinCount="100000" sheet="1" objects="1" scenarios="1"/>
  <mergeCells count="90">
    <mergeCell ref="B31:E33"/>
    <mergeCell ref="B55:D55"/>
    <mergeCell ref="B53:D53"/>
    <mergeCell ref="B41:I41"/>
    <mergeCell ref="F43:G43"/>
    <mergeCell ref="H43:I43"/>
    <mergeCell ref="F44:G44"/>
    <mergeCell ref="H44:I44"/>
    <mergeCell ref="H45:I45"/>
    <mergeCell ref="F33:G33"/>
    <mergeCell ref="H33:I33"/>
    <mergeCell ref="H31:I31"/>
    <mergeCell ref="F32:G32"/>
    <mergeCell ref="H32:I32"/>
    <mergeCell ref="B36:I36"/>
    <mergeCell ref="B37:D39"/>
    <mergeCell ref="K12:K17"/>
    <mergeCell ref="F28:G28"/>
    <mergeCell ref="D24:I24"/>
    <mergeCell ref="B30:E30"/>
    <mergeCell ref="F30:G30"/>
    <mergeCell ref="H30:I30"/>
    <mergeCell ref="H28:I28"/>
    <mergeCell ref="B26:I26"/>
    <mergeCell ref="B27:E28"/>
    <mergeCell ref="F27:G27"/>
    <mergeCell ref="H27:I27"/>
    <mergeCell ref="K18:K23"/>
    <mergeCell ref="B18:B23"/>
    <mergeCell ref="H29:I29"/>
    <mergeCell ref="L18:L19"/>
    <mergeCell ref="M18:M19"/>
    <mergeCell ref="D20:E21"/>
    <mergeCell ref="L20:L21"/>
    <mergeCell ref="M20:M21"/>
    <mergeCell ref="D18:E19"/>
    <mergeCell ref="M22:M23"/>
    <mergeCell ref="L22:L23"/>
    <mergeCell ref="D22:E23"/>
    <mergeCell ref="L5:M5"/>
    <mergeCell ref="O8:O9"/>
    <mergeCell ref="O5:P5"/>
    <mergeCell ref="P6:P7"/>
    <mergeCell ref="P8:P9"/>
    <mergeCell ref="L16:L17"/>
    <mergeCell ref="M12:M13"/>
    <mergeCell ref="D14:E15"/>
    <mergeCell ref="L14:L15"/>
    <mergeCell ref="M14:M15"/>
    <mergeCell ref="M16:M17"/>
    <mergeCell ref="L12:L13"/>
    <mergeCell ref="K6:K11"/>
    <mergeCell ref="M6:M7"/>
    <mergeCell ref="O6:O7"/>
    <mergeCell ref="L10:L11"/>
    <mergeCell ref="M10:M11"/>
    <mergeCell ref="L8:L9"/>
    <mergeCell ref="M8:M9"/>
    <mergeCell ref="O10:O11"/>
    <mergeCell ref="B2:E2"/>
    <mergeCell ref="F2:I2"/>
    <mergeCell ref="B3:E3"/>
    <mergeCell ref="F3:I3"/>
    <mergeCell ref="B4:I4"/>
    <mergeCell ref="P10:P11"/>
    <mergeCell ref="B56:D56"/>
    <mergeCell ref="B54:D54"/>
    <mergeCell ref="B29:E29"/>
    <mergeCell ref="F29:G29"/>
    <mergeCell ref="F31:G31"/>
    <mergeCell ref="B43:D45"/>
    <mergeCell ref="E45:G45"/>
    <mergeCell ref="D10:E11"/>
    <mergeCell ref="B6:B11"/>
    <mergeCell ref="D6:E7"/>
    <mergeCell ref="D8:E9"/>
    <mergeCell ref="B12:B17"/>
    <mergeCell ref="D12:E13"/>
    <mergeCell ref="D16:E17"/>
    <mergeCell ref="L6:L7"/>
    <mergeCell ref="B42:I42"/>
    <mergeCell ref="E58:I58"/>
    <mergeCell ref="E59:I59"/>
    <mergeCell ref="B35:I35"/>
    <mergeCell ref="F37:G37"/>
    <mergeCell ref="H37:I37"/>
    <mergeCell ref="F38:G38"/>
    <mergeCell ref="H38:I38"/>
    <mergeCell ref="E39:G39"/>
    <mergeCell ref="H39:I39"/>
  </mergeCells>
  <phoneticPr fontId="0" type="noConversion"/>
  <conditionalFormatting sqref="B26:I30">
    <cfRule type="expression" dxfId="52" priority="18" stopIfTrue="1">
      <formula>$D$48="PCSan"</formula>
    </cfRule>
    <cfRule type="expression" dxfId="51" priority="19" stopIfTrue="1">
      <formula>$D$51="NO"</formula>
    </cfRule>
  </conditionalFormatting>
  <conditionalFormatting sqref="B31:I33">
    <cfRule type="expression" dxfId="50" priority="17" stopIfTrue="1">
      <formula>$D$49="SI"</formula>
    </cfRule>
  </conditionalFormatting>
  <conditionalFormatting sqref="B35:I39">
    <cfRule type="expression" dxfId="49" priority="1" stopIfTrue="1">
      <formula>$D$49="NO"</formula>
    </cfRule>
    <cfRule type="expression" dxfId="48" priority="2">
      <formula>$D$50="36bis"</formula>
    </cfRule>
  </conditionalFormatting>
  <conditionalFormatting sqref="B41:I45">
    <cfRule type="expression" dxfId="47" priority="3" stopIfTrue="1">
      <formula>$D$49="NO"</formula>
    </cfRule>
    <cfRule type="expression" dxfId="46" priority="5" stopIfTrue="1">
      <formula>$D$50=36</formula>
    </cfRule>
  </conditionalFormatting>
  <conditionalFormatting sqref="E37">
    <cfRule type="expression" dxfId="45" priority="7" stopIfTrue="1">
      <formula>$E$37= "gratuita"</formula>
    </cfRule>
  </conditionalFormatting>
  <conditionalFormatting sqref="E38">
    <cfRule type="expression" dxfId="44" priority="6" stopIfTrue="1">
      <formula>$E$38="gratuita"</formula>
    </cfRule>
  </conditionalFormatting>
  <conditionalFormatting sqref="E43">
    <cfRule type="expression" dxfId="43" priority="20" stopIfTrue="1">
      <formula>$E$43= "gratuita"</formula>
    </cfRule>
  </conditionalFormatting>
  <conditionalFormatting sqref="E44">
    <cfRule type="expression" dxfId="42" priority="10" stopIfTrue="1">
      <formula>$E$44="gratuita"</formula>
    </cfRule>
  </conditionalFormatting>
  <conditionalFormatting sqref="F6:F21">
    <cfRule type="cellIs" dxfId="41" priority="8" operator="equal">
      <formula>0</formula>
    </cfRule>
  </conditionalFormatting>
  <dataValidations count="2">
    <dataValidation type="list" allowBlank="1" showInputMessage="1" showErrorMessage="1" sqref="B29:E29" xr:uid="{00000000-0002-0000-0200-000000000000}">
      <formula1>$B$53:$B$56</formula1>
    </dataValidation>
    <dataValidation type="list" allowBlank="1" showInputMessage="1" showErrorMessage="1" sqref="E43:E44 E37:E38" xr:uid="{00000000-0002-0000-0200-000001000000}">
      <formula1>$E$48:$E$49</formula1>
    </dataValidation>
  </dataValidations>
  <printOptions horizontalCentered="1"/>
  <pageMargins left="0.78740157480314965" right="0.39370078740157483" top="0.78740157480314965" bottom="0.78740157480314965" header="0.51181102362204722" footer="0.51181102362204722"/>
  <pageSetup paperSize="9" scale="87" orientation="portrait" r:id="rId1"/>
  <headerFooter alignWithMargins="0">
    <oddHeader>&amp;L&amp;10Comune di CARAVAGGIO - Provincia di Bergamo</oddHeader>
    <oddFooter>&amp;R&amp;10Determinazione degli oneri - FABBRICATI RESIDENZIALI</oddFooter>
  </headerFooter>
  <ignoredErrors>
    <ignoredError sqref="H45:I45 I43 I44"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B1:AT683"/>
  <sheetViews>
    <sheetView view="pageBreakPreview" zoomScale="70" zoomScaleNormal="72" zoomScaleSheetLayoutView="70" workbookViewId="0">
      <pane xSplit="3" ySplit="5" topLeftCell="D6" activePane="bottomRight" state="frozen"/>
      <selection activeCell="C6" sqref="C6:I39"/>
      <selection pane="topRight" activeCell="C6" sqref="C6:I39"/>
      <selection pane="bottomLeft" activeCell="C6" sqref="C6:I39"/>
      <selection pane="bottomRight" activeCell="E24" sqref="E24:K38"/>
    </sheetView>
  </sheetViews>
  <sheetFormatPr defaultColWidth="8.88671875" defaultRowHeight="15" x14ac:dyDescent="0.2"/>
  <cols>
    <col min="1" max="1" width="2.6640625" style="5" customWidth="1"/>
    <col min="2" max="2" width="2.6640625" style="214" customWidth="1"/>
    <col min="3" max="3" width="8.88671875" style="175"/>
    <col min="4" max="4" width="3.44140625" style="233" bestFit="1" customWidth="1"/>
    <col min="5" max="5" width="15.77734375" style="16" customWidth="1"/>
    <col min="6" max="6" width="10.77734375" style="37" customWidth="1"/>
    <col min="7" max="7" width="9.77734375" style="307" hidden="1" customWidth="1"/>
    <col min="8" max="8" width="2.77734375" style="270" customWidth="1"/>
    <col min="9" max="9" width="2.77734375" style="175" customWidth="1"/>
    <col min="10" max="10" width="15.77734375" style="16" customWidth="1"/>
    <col min="11" max="11" width="10.77734375" style="37" customWidth="1"/>
    <col min="12" max="12" width="9.77734375" style="310" hidden="1" customWidth="1"/>
    <col min="13" max="13" width="2.77734375" style="157" customWidth="1"/>
    <col min="14" max="14" width="15.77734375" style="234" customWidth="1"/>
    <col min="15" max="15" width="10.77734375" style="37" customWidth="1"/>
    <col min="16" max="16" width="2.77734375" style="157" customWidth="1"/>
    <col min="17" max="17" width="15.77734375" style="234" customWidth="1"/>
    <col min="18" max="18" width="10.77734375" style="37" customWidth="1"/>
    <col min="19" max="19" width="9.77734375" style="310" hidden="1" customWidth="1"/>
    <col min="20" max="20" width="2.77734375" style="157" customWidth="1"/>
    <col min="21" max="21" width="15.77734375" style="234" customWidth="1"/>
    <col min="22" max="22" width="10.77734375" style="37" customWidth="1"/>
    <col min="23" max="23" width="9.77734375" style="310" hidden="1" customWidth="1"/>
    <col min="24" max="24" width="2.77734375" style="12" customWidth="1"/>
    <col min="25" max="29" width="8.77734375" style="176" customWidth="1"/>
    <col min="30" max="30" width="10.77734375" style="176" customWidth="1"/>
    <col min="31" max="31" width="2.77734375" style="197" customWidth="1"/>
    <col min="32" max="35" width="8.77734375" style="176" customWidth="1"/>
    <col min="36" max="36" width="10.77734375" style="176" customWidth="1"/>
    <col min="37" max="37" width="2.77734375" style="197" customWidth="1"/>
    <col min="38" max="38" width="8.88671875" style="5" hidden="1" customWidth="1"/>
    <col min="39" max="39" width="11.109375" style="5" hidden="1" customWidth="1"/>
    <col min="40" max="40" width="3.6640625" style="175" hidden="1" customWidth="1"/>
    <col min="41" max="41" width="2.77734375" style="176" hidden="1" customWidth="1"/>
    <col min="42" max="42" width="8.88671875" style="5" hidden="1" customWidth="1"/>
    <col min="43" max="43" width="2.77734375" style="176" hidden="1" customWidth="1"/>
    <col min="44" max="44" width="8.88671875" style="5" hidden="1" customWidth="1"/>
    <col min="45" max="46" width="8.88671875" style="318" hidden="1" customWidth="1"/>
    <col min="47" max="16384" width="8.88671875" style="5"/>
  </cols>
  <sheetData>
    <row r="1" spans="2:46" x14ac:dyDescent="0.2">
      <c r="H1" s="16"/>
      <c r="AS1" s="711" t="s">
        <v>254</v>
      </c>
      <c r="AT1" s="711"/>
    </row>
    <row r="2" spans="2:46" ht="20.25" customHeight="1" x14ac:dyDescent="0.2">
      <c r="H2" s="16"/>
      <c r="Y2" s="702" t="s">
        <v>203</v>
      </c>
      <c r="Z2" s="702"/>
      <c r="AA2" s="702"/>
      <c r="AB2" s="702"/>
      <c r="AC2" s="702"/>
      <c r="AD2" s="702"/>
      <c r="AE2" s="198"/>
      <c r="AF2" s="701" t="s">
        <v>204</v>
      </c>
      <c r="AG2" s="701"/>
      <c r="AH2" s="701"/>
      <c r="AI2" s="701"/>
      <c r="AJ2" s="701"/>
      <c r="AK2" s="198"/>
      <c r="AO2" s="209"/>
      <c r="AQ2" s="209"/>
      <c r="AS2" s="711"/>
      <c r="AT2" s="711"/>
    </row>
    <row r="3" spans="2:46" ht="20.25" customHeight="1" x14ac:dyDescent="0.2">
      <c r="H3" s="16"/>
      <c r="Y3" s="191" t="s">
        <v>95</v>
      </c>
      <c r="Z3" s="192" t="s">
        <v>96</v>
      </c>
      <c r="AA3" s="192" t="s">
        <v>97</v>
      </c>
      <c r="AB3" s="192" t="s">
        <v>98</v>
      </c>
      <c r="AC3" s="192" t="s">
        <v>99</v>
      </c>
      <c r="AD3" s="207" t="s">
        <v>31</v>
      </c>
      <c r="AE3" s="199"/>
      <c r="AF3" s="191" t="s">
        <v>116</v>
      </c>
      <c r="AG3" s="192" t="s">
        <v>120</v>
      </c>
      <c r="AH3" s="192" t="s">
        <v>123</v>
      </c>
      <c r="AI3" s="192" t="s">
        <v>126</v>
      </c>
      <c r="AJ3" s="205" t="s">
        <v>31</v>
      </c>
      <c r="AK3" s="199"/>
      <c r="AO3" s="196"/>
      <c r="AQ3" s="196"/>
      <c r="AS3" s="319" t="s">
        <v>252</v>
      </c>
      <c r="AT3" s="319" t="s">
        <v>253</v>
      </c>
    </row>
    <row r="4" spans="2:46" ht="20.25" customHeight="1" x14ac:dyDescent="0.2">
      <c r="C4" s="74" t="s">
        <v>185</v>
      </c>
      <c r="E4" s="695" t="s">
        <v>186</v>
      </c>
      <c r="F4" s="696"/>
      <c r="G4" s="697"/>
      <c r="H4" s="330"/>
      <c r="I4" s="703" t="s">
        <v>187</v>
      </c>
      <c r="J4" s="704"/>
      <c r="K4" s="704"/>
      <c r="L4" s="704"/>
      <c r="M4" s="704"/>
      <c r="N4" s="704"/>
      <c r="O4" s="704"/>
      <c r="P4" s="704"/>
      <c r="Q4" s="704"/>
      <c r="R4" s="704"/>
      <c r="S4" s="704"/>
      <c r="T4" s="704"/>
      <c r="U4" s="704"/>
      <c r="V4" s="704"/>
      <c r="W4" s="705"/>
      <c r="X4" s="331"/>
      <c r="Y4" s="195">
        <f>SUM(Y7:Y1032)</f>
        <v>0</v>
      </c>
      <c r="Z4" s="195">
        <f>SUM(Z7:Z1032)</f>
        <v>0</v>
      </c>
      <c r="AA4" s="195">
        <f>SUM(AA7:AA1032)</f>
        <v>120</v>
      </c>
      <c r="AB4" s="195">
        <f>SUM(AB7:AB1032)</f>
        <v>0</v>
      </c>
      <c r="AC4" s="195">
        <f>SUM(AC7:AC1032)</f>
        <v>0</v>
      </c>
      <c r="AD4" s="208">
        <f>SUM(Y4:AC4)</f>
        <v>120</v>
      </c>
      <c r="AF4" s="195">
        <f>SUM(AF7:AF1032)</f>
        <v>37</v>
      </c>
      <c r="AG4" s="195">
        <f>SUM(AG7:AG1032)</f>
        <v>0</v>
      </c>
      <c r="AH4" s="195">
        <f>SUM(AH7:AH1032)</f>
        <v>0</v>
      </c>
      <c r="AI4" s="195">
        <f>SUM(AI7:AI1032)</f>
        <v>0</v>
      </c>
      <c r="AJ4" s="206">
        <f>SUM(AF4:AI4)</f>
        <v>37</v>
      </c>
      <c r="AS4" s="323">
        <f>SUM(AS7:AS1032)</f>
        <v>0</v>
      </c>
      <c r="AT4" s="323">
        <f>SUM(AT7:AT1032)</f>
        <v>12</v>
      </c>
    </row>
    <row r="5" spans="2:46" ht="20.100000000000001" customHeight="1" thickBot="1" x14ac:dyDescent="0.25">
      <c r="H5" s="16"/>
      <c r="I5" s="235"/>
      <c r="J5" s="236" t="s">
        <v>208</v>
      </c>
      <c r="K5" s="237"/>
      <c r="L5" s="308"/>
      <c r="M5" s="196"/>
      <c r="N5" s="238" t="s">
        <v>209</v>
      </c>
      <c r="O5" s="239"/>
      <c r="P5" s="240"/>
      <c r="Q5" s="241" t="s">
        <v>207</v>
      </c>
      <c r="R5" s="242"/>
      <c r="S5" s="309"/>
      <c r="T5" s="243"/>
      <c r="U5" s="244" t="s">
        <v>210</v>
      </c>
      <c r="V5" s="245"/>
      <c r="W5" s="311"/>
      <c r="X5" s="201"/>
      <c r="Y5" s="178"/>
      <c r="Z5" s="179"/>
      <c r="AA5" s="179"/>
      <c r="AB5" s="178"/>
      <c r="AC5" s="178"/>
      <c r="AD5" s="178"/>
      <c r="AE5" s="200"/>
      <c r="AF5" s="178"/>
      <c r="AG5" s="178"/>
      <c r="AH5" s="178"/>
      <c r="AI5" s="178"/>
      <c r="AJ5" s="178"/>
      <c r="AK5" s="200"/>
      <c r="AL5" s="177"/>
      <c r="AM5" s="177"/>
      <c r="AN5" s="180"/>
      <c r="AO5" s="178"/>
      <c r="AP5" s="177"/>
      <c r="AQ5" s="178"/>
    </row>
    <row r="6" spans="2:46" s="109" customFormat="1" ht="15" customHeight="1" thickTop="1" thickBot="1" x14ac:dyDescent="0.25">
      <c r="B6" s="302"/>
      <c r="C6" s="194"/>
      <c r="D6" s="303"/>
      <c r="E6" s="266"/>
      <c r="F6" s="239" t="s">
        <v>251</v>
      </c>
      <c r="G6" s="307" t="s">
        <v>250</v>
      </c>
      <c r="H6" s="266"/>
      <c r="I6" s="194"/>
      <c r="J6" s="266"/>
      <c r="K6" s="239" t="s">
        <v>251</v>
      </c>
      <c r="L6" s="307" t="s">
        <v>250</v>
      </c>
      <c r="M6" s="196"/>
      <c r="N6" s="238"/>
      <c r="O6" s="239"/>
      <c r="P6" s="196"/>
      <c r="Q6" s="238"/>
      <c r="R6" s="239" t="s">
        <v>251</v>
      </c>
      <c r="S6" s="307" t="s">
        <v>250</v>
      </c>
      <c r="T6" s="196"/>
      <c r="U6" s="238"/>
      <c r="V6" s="239" t="s">
        <v>251</v>
      </c>
      <c r="W6" s="307" t="s">
        <v>250</v>
      </c>
      <c r="X6" s="304"/>
      <c r="Y6" s="305"/>
      <c r="Z6" s="305"/>
      <c r="AA6" s="305"/>
      <c r="AB6" s="305"/>
      <c r="AC6" s="305"/>
      <c r="AD6" s="305"/>
      <c r="AE6" s="306"/>
      <c r="AF6" s="305"/>
      <c r="AG6" s="305"/>
      <c r="AH6" s="305"/>
      <c r="AI6" s="305"/>
      <c r="AJ6" s="305"/>
      <c r="AK6" s="306"/>
      <c r="AN6" s="194"/>
      <c r="AO6" s="305"/>
      <c r="AQ6" s="305"/>
      <c r="AS6" s="320"/>
      <c r="AT6" s="320"/>
    </row>
    <row r="7" spans="2:46" ht="15" customHeight="1" x14ac:dyDescent="0.2">
      <c r="C7" s="698" t="s">
        <v>419</v>
      </c>
      <c r="D7" s="215">
        <v>1</v>
      </c>
      <c r="E7" s="210"/>
      <c r="F7" s="257"/>
      <c r="G7" s="312">
        <f>F7</f>
        <v>0</v>
      </c>
      <c r="H7" s="326"/>
      <c r="I7" s="211"/>
      <c r="J7" s="212"/>
      <c r="K7" s="257"/>
      <c r="L7" s="312">
        <f>K7</f>
        <v>0</v>
      </c>
      <c r="M7" s="211"/>
      <c r="N7" s="212"/>
      <c r="O7" s="257"/>
      <c r="P7" s="211"/>
      <c r="Q7" s="212"/>
      <c r="R7" s="257"/>
      <c r="S7" s="312">
        <f>R7</f>
        <v>0</v>
      </c>
      <c r="T7" s="211"/>
      <c r="U7" s="212"/>
      <c r="V7" s="337"/>
      <c r="W7" s="523">
        <f>V7</f>
        <v>0</v>
      </c>
      <c r="AL7" s="5">
        <v>0</v>
      </c>
      <c r="AM7" s="267" t="s">
        <v>95</v>
      </c>
      <c r="AN7" s="74">
        <v>1</v>
      </c>
      <c r="AP7" s="271" t="s">
        <v>213</v>
      </c>
    </row>
    <row r="8" spans="2:46" ht="15" customHeight="1" x14ac:dyDescent="0.2">
      <c r="C8" s="699"/>
      <c r="D8" s="216">
        <v>2</v>
      </c>
      <c r="E8" s="181"/>
      <c r="F8" s="258"/>
      <c r="G8" s="313">
        <f>F8</f>
        <v>0</v>
      </c>
      <c r="H8" s="327"/>
      <c r="I8" s="182"/>
      <c r="J8" s="183"/>
      <c r="K8" s="258"/>
      <c r="L8" s="313">
        <f>K8</f>
        <v>0</v>
      </c>
      <c r="M8" s="182"/>
      <c r="N8" s="184"/>
      <c r="O8" s="258"/>
      <c r="P8" s="182"/>
      <c r="Q8" s="184"/>
      <c r="R8" s="258"/>
      <c r="S8" s="313">
        <f>R8</f>
        <v>0</v>
      </c>
      <c r="T8" s="182"/>
      <c r="U8" s="183"/>
      <c r="V8" s="332"/>
      <c r="W8" s="524">
        <f>V8</f>
        <v>0</v>
      </c>
      <c r="AL8" s="5">
        <v>95.001000000000005</v>
      </c>
      <c r="AM8" s="268" t="s">
        <v>96</v>
      </c>
      <c r="AN8" s="74">
        <v>2</v>
      </c>
      <c r="AP8" s="5" t="s">
        <v>188</v>
      </c>
    </row>
    <row r="9" spans="2:46" ht="15" customHeight="1" x14ac:dyDescent="0.2">
      <c r="C9" s="700"/>
      <c r="D9" s="216">
        <v>3</v>
      </c>
      <c r="E9" s="181"/>
      <c r="F9" s="258"/>
      <c r="G9" s="313">
        <f t="shared" ref="G9:G11" si="0">F9</f>
        <v>0</v>
      </c>
      <c r="H9" s="327"/>
      <c r="I9" s="182"/>
      <c r="J9" s="183"/>
      <c r="K9" s="258"/>
      <c r="L9" s="313">
        <f t="shared" ref="L9:L11" si="1">K9</f>
        <v>0</v>
      </c>
      <c r="M9" s="182"/>
      <c r="N9" s="184"/>
      <c r="O9" s="258"/>
      <c r="P9" s="185"/>
      <c r="Q9" s="184"/>
      <c r="R9" s="258"/>
      <c r="S9" s="313">
        <f t="shared" ref="S9:S11" si="2">R9</f>
        <v>0</v>
      </c>
      <c r="T9" s="182"/>
      <c r="U9" s="183"/>
      <c r="V9" s="332"/>
      <c r="W9" s="524">
        <f t="shared" ref="W9:W11" si="3">V9</f>
        <v>0</v>
      </c>
      <c r="AL9" s="5">
        <v>110.001</v>
      </c>
      <c r="AM9" s="268" t="s">
        <v>97</v>
      </c>
      <c r="AN9" s="74">
        <v>3</v>
      </c>
      <c r="AP9" s="5" t="s">
        <v>189</v>
      </c>
    </row>
    <row r="10" spans="2:46" ht="15" customHeight="1" x14ac:dyDescent="0.2">
      <c r="C10" s="213" t="s">
        <v>192</v>
      </c>
      <c r="D10" s="216">
        <v>4</v>
      </c>
      <c r="E10" s="181"/>
      <c r="F10" s="258"/>
      <c r="G10" s="313">
        <f t="shared" si="0"/>
        <v>0</v>
      </c>
      <c r="H10" s="327"/>
      <c r="I10" s="182"/>
      <c r="J10" s="183"/>
      <c r="K10" s="258">
        <v>12</v>
      </c>
      <c r="L10" s="313">
        <f t="shared" si="1"/>
        <v>12</v>
      </c>
      <c r="M10" s="182"/>
      <c r="N10" s="184"/>
      <c r="O10" s="258"/>
      <c r="P10" s="185"/>
      <c r="Q10" s="184"/>
      <c r="R10" s="258"/>
      <c r="S10" s="313">
        <f t="shared" si="2"/>
        <v>0</v>
      </c>
      <c r="T10" s="182"/>
      <c r="U10" s="184"/>
      <c r="V10" s="332"/>
      <c r="W10" s="524">
        <f t="shared" si="3"/>
        <v>0</v>
      </c>
      <c r="AL10" s="5">
        <v>130.001</v>
      </c>
      <c r="AM10" s="268" t="s">
        <v>98</v>
      </c>
      <c r="AN10" s="74">
        <v>4</v>
      </c>
      <c r="AP10" s="5" t="s">
        <v>190</v>
      </c>
    </row>
    <row r="11" spans="2:46" ht="15" customHeight="1" x14ac:dyDescent="0.2">
      <c r="C11" s="213" t="s">
        <v>191</v>
      </c>
      <c r="D11" s="216">
        <v>5</v>
      </c>
      <c r="E11" s="181"/>
      <c r="F11" s="258"/>
      <c r="G11" s="313">
        <f t="shared" si="0"/>
        <v>0</v>
      </c>
      <c r="H11" s="327"/>
      <c r="I11" s="182"/>
      <c r="J11" s="183"/>
      <c r="K11" s="258"/>
      <c r="L11" s="313">
        <f t="shared" si="1"/>
        <v>0</v>
      </c>
      <c r="M11" s="182"/>
      <c r="N11" s="183"/>
      <c r="O11" s="258"/>
      <c r="P11" s="185"/>
      <c r="Q11" s="183"/>
      <c r="R11" s="258"/>
      <c r="S11" s="313">
        <f t="shared" si="2"/>
        <v>0</v>
      </c>
      <c r="T11" s="182"/>
      <c r="U11" s="183"/>
      <c r="V11" s="332"/>
      <c r="W11" s="524">
        <f t="shared" si="3"/>
        <v>0</v>
      </c>
      <c r="AL11" s="5">
        <v>160.001</v>
      </c>
      <c r="AM11" s="268" t="s">
        <v>99</v>
      </c>
      <c r="AN11" s="74">
        <v>5</v>
      </c>
      <c r="AP11" s="5" t="s">
        <v>191</v>
      </c>
    </row>
    <row r="12" spans="2:46" ht="15" customHeight="1" x14ac:dyDescent="0.2">
      <c r="C12" s="213"/>
      <c r="D12" s="216"/>
      <c r="E12" s="181"/>
      <c r="F12" s="258"/>
      <c r="G12" s="313"/>
      <c r="H12" s="327"/>
      <c r="I12" s="182"/>
      <c r="J12" s="183"/>
      <c r="K12" s="258"/>
      <c r="L12" s="313"/>
      <c r="M12" s="182"/>
      <c r="N12" s="184"/>
      <c r="O12" s="258"/>
      <c r="P12" s="185"/>
      <c r="Q12" s="184"/>
      <c r="R12" s="258"/>
      <c r="S12" s="313"/>
      <c r="T12" s="182"/>
      <c r="U12" s="183"/>
      <c r="V12" s="332"/>
      <c r="W12" s="524"/>
      <c r="AP12" s="5" t="s">
        <v>193</v>
      </c>
    </row>
    <row r="13" spans="2:46" ht="15" customHeight="1" x14ac:dyDescent="0.2">
      <c r="C13" s="526"/>
      <c r="D13" s="216"/>
      <c r="E13" s="181"/>
      <c r="F13" s="258"/>
      <c r="G13" s="313"/>
      <c r="H13" s="327"/>
      <c r="I13" s="182"/>
      <c r="J13" s="183"/>
      <c r="K13" s="258"/>
      <c r="L13" s="313"/>
      <c r="M13" s="182"/>
      <c r="N13" s="184"/>
      <c r="O13" s="258"/>
      <c r="P13" s="185"/>
      <c r="Q13" s="184"/>
      <c r="R13" s="258"/>
      <c r="S13" s="313"/>
      <c r="T13" s="182"/>
      <c r="U13" s="183"/>
      <c r="V13" s="332"/>
      <c r="W13" s="524"/>
      <c r="AP13" s="5" t="s">
        <v>194</v>
      </c>
    </row>
    <row r="14" spans="2:46" ht="15" customHeight="1" x14ac:dyDescent="0.2">
      <c r="C14" s="526"/>
      <c r="D14" s="216"/>
      <c r="E14" s="181"/>
      <c r="F14" s="258"/>
      <c r="G14" s="313"/>
      <c r="H14" s="327"/>
      <c r="I14" s="182"/>
      <c r="J14" s="183"/>
      <c r="K14" s="258"/>
      <c r="L14" s="313"/>
      <c r="M14" s="182"/>
      <c r="N14" s="184"/>
      <c r="O14" s="258"/>
      <c r="P14" s="185"/>
      <c r="Q14" s="184"/>
      <c r="R14" s="258"/>
      <c r="S14" s="313"/>
      <c r="T14" s="182"/>
      <c r="U14" s="184"/>
      <c r="V14" s="332"/>
      <c r="W14" s="524"/>
      <c r="AP14" s="5" t="s">
        <v>195</v>
      </c>
    </row>
    <row r="15" spans="2:46" ht="15" customHeight="1" x14ac:dyDescent="0.2">
      <c r="C15" s="526"/>
      <c r="D15" s="216"/>
      <c r="E15" s="181"/>
      <c r="F15" s="258"/>
      <c r="G15" s="313"/>
      <c r="H15" s="327"/>
      <c r="I15" s="182"/>
      <c r="J15" s="183"/>
      <c r="K15" s="258"/>
      <c r="L15" s="313"/>
      <c r="M15" s="182"/>
      <c r="N15" s="184"/>
      <c r="O15" s="258"/>
      <c r="P15" s="185"/>
      <c r="Q15" s="184"/>
      <c r="R15" s="258"/>
      <c r="S15" s="313"/>
      <c r="T15" s="182"/>
      <c r="U15" s="183"/>
      <c r="V15" s="332"/>
      <c r="W15" s="524"/>
      <c r="AP15" s="5" t="s">
        <v>196</v>
      </c>
    </row>
    <row r="16" spans="2:46" ht="15" customHeight="1" x14ac:dyDescent="0.2">
      <c r="C16" s="526"/>
      <c r="D16" s="216"/>
      <c r="E16" s="181"/>
      <c r="F16" s="258"/>
      <c r="G16" s="313"/>
      <c r="H16" s="327"/>
      <c r="I16" s="182"/>
      <c r="J16" s="183"/>
      <c r="K16" s="258"/>
      <c r="L16" s="313"/>
      <c r="M16" s="182"/>
      <c r="N16" s="184"/>
      <c r="O16" s="258"/>
      <c r="P16" s="185"/>
      <c r="Q16" s="184"/>
      <c r="R16" s="258"/>
      <c r="S16" s="313"/>
      <c r="T16" s="182"/>
      <c r="U16" s="183"/>
      <c r="V16" s="332"/>
      <c r="W16" s="524"/>
      <c r="AP16" s="5" t="s">
        <v>197</v>
      </c>
    </row>
    <row r="17" spans="3:46" ht="15" customHeight="1" x14ac:dyDescent="0.2">
      <c r="C17" s="526"/>
      <c r="D17" s="216"/>
      <c r="E17" s="181"/>
      <c r="F17" s="258"/>
      <c r="G17" s="313"/>
      <c r="H17" s="327"/>
      <c r="I17" s="182"/>
      <c r="J17" s="183"/>
      <c r="K17" s="258"/>
      <c r="L17" s="313"/>
      <c r="M17" s="182"/>
      <c r="N17" s="184"/>
      <c r="O17" s="258"/>
      <c r="P17" s="185"/>
      <c r="Q17" s="184"/>
      <c r="R17" s="258"/>
      <c r="S17" s="313"/>
      <c r="T17" s="182"/>
      <c r="U17" s="183"/>
      <c r="V17" s="332"/>
      <c r="W17" s="524"/>
      <c r="AP17" s="5" t="s">
        <v>199</v>
      </c>
    </row>
    <row r="18" spans="3:46" ht="15" customHeight="1" x14ac:dyDescent="0.2">
      <c r="C18" s="526"/>
      <c r="D18" s="216"/>
      <c r="E18" s="181"/>
      <c r="F18" s="258"/>
      <c r="G18" s="313"/>
      <c r="H18" s="327"/>
      <c r="I18" s="182"/>
      <c r="J18" s="183"/>
      <c r="K18" s="258"/>
      <c r="L18" s="313"/>
      <c r="M18" s="182"/>
      <c r="N18" s="184"/>
      <c r="O18" s="258"/>
      <c r="P18" s="185"/>
      <c r="Q18" s="184"/>
      <c r="R18" s="258"/>
      <c r="S18" s="313"/>
      <c r="T18" s="182"/>
      <c r="U18" s="183"/>
      <c r="V18" s="332"/>
      <c r="W18" s="524"/>
      <c r="AP18" s="5" t="s">
        <v>200</v>
      </c>
    </row>
    <row r="19" spans="3:46" ht="15" customHeight="1" x14ac:dyDescent="0.2">
      <c r="C19" s="526"/>
      <c r="D19" s="216"/>
      <c r="E19" s="181"/>
      <c r="F19" s="258"/>
      <c r="G19" s="313"/>
      <c r="H19" s="327"/>
      <c r="I19" s="182"/>
      <c r="J19" s="183"/>
      <c r="K19" s="258"/>
      <c r="L19" s="313"/>
      <c r="M19" s="182"/>
      <c r="N19" s="184"/>
      <c r="O19" s="258"/>
      <c r="P19" s="185"/>
      <c r="Q19" s="184"/>
      <c r="R19" s="258"/>
      <c r="S19" s="313"/>
      <c r="T19" s="182"/>
      <c r="U19" s="183"/>
      <c r="V19" s="332"/>
      <c r="W19" s="524"/>
      <c r="AP19" s="5" t="s">
        <v>198</v>
      </c>
    </row>
    <row r="20" spans="3:46" ht="15" customHeight="1" x14ac:dyDescent="0.2">
      <c r="C20" s="526"/>
      <c r="D20" s="216"/>
      <c r="E20" s="181"/>
      <c r="F20" s="258"/>
      <c r="G20" s="313"/>
      <c r="H20" s="327"/>
      <c r="I20" s="182"/>
      <c r="J20" s="183"/>
      <c r="K20" s="258"/>
      <c r="L20" s="313"/>
      <c r="M20" s="182"/>
      <c r="N20" s="184"/>
      <c r="O20" s="258"/>
      <c r="P20" s="185"/>
      <c r="Q20" s="184"/>
      <c r="R20" s="258"/>
      <c r="S20" s="313"/>
      <c r="T20" s="182"/>
      <c r="U20" s="184"/>
      <c r="V20" s="332"/>
      <c r="W20" s="524"/>
      <c r="AS20" s="709" t="s">
        <v>31</v>
      </c>
      <c r="AT20" s="710"/>
    </row>
    <row r="21" spans="3:46" ht="15" customHeight="1" thickBot="1" x14ac:dyDescent="0.25">
      <c r="C21" s="526"/>
      <c r="D21" s="219"/>
      <c r="E21" s="186"/>
      <c r="F21" s="259"/>
      <c r="G21" s="314"/>
      <c r="H21" s="327"/>
      <c r="I21" s="187"/>
      <c r="J21" s="188"/>
      <c r="K21" s="259"/>
      <c r="L21" s="314"/>
      <c r="M21" s="189"/>
      <c r="N21" s="190"/>
      <c r="O21" s="259"/>
      <c r="P21" s="189"/>
      <c r="Q21" s="190"/>
      <c r="R21" s="259"/>
      <c r="S21" s="314"/>
      <c r="T21" s="187"/>
      <c r="U21" s="190"/>
      <c r="V21" s="338"/>
      <c r="W21" s="525"/>
      <c r="Y21" s="191" t="s">
        <v>95</v>
      </c>
      <c r="Z21" s="192" t="s">
        <v>96</v>
      </c>
      <c r="AA21" s="192" t="s">
        <v>97</v>
      </c>
      <c r="AB21" s="192" t="s">
        <v>98</v>
      </c>
      <c r="AC21" s="192" t="s">
        <v>99</v>
      </c>
      <c r="AD21" s="196"/>
      <c r="AE21" s="199"/>
      <c r="AF21" s="204" t="s">
        <v>116</v>
      </c>
      <c r="AG21" s="192" t="s">
        <v>120</v>
      </c>
      <c r="AH21" s="203" t="s">
        <v>123</v>
      </c>
      <c r="AI21" s="202" t="s">
        <v>126</v>
      </c>
      <c r="AJ21" s="205" t="s">
        <v>31</v>
      </c>
      <c r="AK21" s="199"/>
      <c r="AL21" s="175"/>
      <c r="AM21" s="175"/>
      <c r="AS21" s="321" t="s">
        <v>252</v>
      </c>
      <c r="AT21" s="322" t="s">
        <v>253</v>
      </c>
    </row>
    <row r="22" spans="3:46" ht="20.100000000000001" customHeight="1" thickTop="1" thickBot="1" x14ac:dyDescent="0.25">
      <c r="C22" s="527"/>
      <c r="D22" s="528"/>
      <c r="E22" s="529" t="s">
        <v>201</v>
      </c>
      <c r="F22" s="530">
        <f>SUM(F7:F21)</f>
        <v>0</v>
      </c>
      <c r="G22" s="531">
        <f>SUM(G7:G21)</f>
        <v>0</v>
      </c>
      <c r="H22" s="532"/>
      <c r="I22" s="533" t="s">
        <v>116</v>
      </c>
      <c r="J22" s="534" t="s">
        <v>202</v>
      </c>
      <c r="K22" s="535">
        <f>SUM(K7:K21)</f>
        <v>12</v>
      </c>
      <c r="L22" s="536">
        <f>SUM(L7:L21)</f>
        <v>12</v>
      </c>
      <c r="M22" s="537" t="s">
        <v>120</v>
      </c>
      <c r="N22" s="538" t="s">
        <v>202</v>
      </c>
      <c r="O22" s="539">
        <f>SUM(O7:O21)</f>
        <v>0</v>
      </c>
      <c r="P22" s="540" t="s">
        <v>123</v>
      </c>
      <c r="Q22" s="534" t="s">
        <v>202</v>
      </c>
      <c r="R22" s="541">
        <f>SUM(R7:R21)</f>
        <v>0</v>
      </c>
      <c r="S22" s="542">
        <f>SUM(S7:S21)</f>
        <v>0</v>
      </c>
      <c r="T22" s="543" t="s">
        <v>126</v>
      </c>
      <c r="U22" s="534" t="s">
        <v>202</v>
      </c>
      <c r="V22" s="544">
        <f>SUM(V7:V21)</f>
        <v>0</v>
      </c>
      <c r="W22" s="545">
        <f>SUM(W7:W21)</f>
        <v>0</v>
      </c>
      <c r="Y22" s="195">
        <f>IF(AN22=1,F22,"")</f>
        <v>0</v>
      </c>
      <c r="Z22" s="195" t="str">
        <f>IF(AN22=2,F22,"")</f>
        <v/>
      </c>
      <c r="AA22" s="195" t="str">
        <f>IF(AN22=3,F22,"")</f>
        <v/>
      </c>
      <c r="AB22" s="195" t="str">
        <f>IF(AN22=4,F22,"")</f>
        <v/>
      </c>
      <c r="AC22" s="195" t="str">
        <f>IF(AN22=5,F22,"")</f>
        <v/>
      </c>
      <c r="AF22" s="195">
        <f>K22</f>
        <v>12</v>
      </c>
      <c r="AG22" s="195">
        <f>O22</f>
        <v>0</v>
      </c>
      <c r="AH22" s="195">
        <f>R22</f>
        <v>0</v>
      </c>
      <c r="AI22" s="195">
        <f>V22</f>
        <v>0</v>
      </c>
      <c r="AJ22" s="195">
        <f>K22+O22+R22+V22</f>
        <v>12</v>
      </c>
      <c r="AL22" s="193"/>
      <c r="AM22" s="2" t="str">
        <f>VLOOKUP(F22,$AL$7:$AN$11,2)</f>
        <v>&lt; 95</v>
      </c>
      <c r="AN22" s="48">
        <f>VLOOKUP(F22,$AL$7:$AN$11,3)</f>
        <v>1</v>
      </c>
      <c r="AO22" s="196"/>
      <c r="AQ22" s="196"/>
      <c r="AS22" s="323">
        <f>G22</f>
        <v>0</v>
      </c>
      <c r="AT22" s="323">
        <f>L22+S22+W22</f>
        <v>12</v>
      </c>
    </row>
    <row r="23" spans="3:46" ht="15" customHeight="1" thickBot="1" x14ac:dyDescent="0.25">
      <c r="G23" s="310"/>
      <c r="H23" s="16"/>
      <c r="AM23" s="2"/>
      <c r="AN23" s="48"/>
    </row>
    <row r="24" spans="3:46" ht="15" customHeight="1" x14ac:dyDescent="0.2">
      <c r="C24" s="692">
        <v>1</v>
      </c>
      <c r="D24" s="215">
        <v>1</v>
      </c>
      <c r="E24" s="210"/>
      <c r="F24" s="257"/>
      <c r="G24" s="312"/>
      <c r="H24" s="326"/>
      <c r="I24" s="211" t="s">
        <v>116</v>
      </c>
      <c r="J24" s="212"/>
      <c r="K24" s="257"/>
      <c r="L24" s="312"/>
      <c r="M24" s="211" t="s">
        <v>120</v>
      </c>
      <c r="N24" s="212"/>
      <c r="O24" s="257"/>
      <c r="P24" s="211" t="s">
        <v>123</v>
      </c>
      <c r="Q24" s="212"/>
      <c r="R24" s="257"/>
      <c r="S24" s="312"/>
      <c r="T24" s="211" t="s">
        <v>126</v>
      </c>
      <c r="U24" s="212"/>
      <c r="V24" s="337"/>
      <c r="W24" s="523"/>
      <c r="AL24" s="5">
        <v>0</v>
      </c>
      <c r="AM24" s="267" t="s">
        <v>95</v>
      </c>
      <c r="AN24" s="74">
        <v>1</v>
      </c>
      <c r="AP24" s="271" t="s">
        <v>213</v>
      </c>
    </row>
    <row r="25" spans="3:46" ht="15" customHeight="1" x14ac:dyDescent="0.2">
      <c r="C25" s="693"/>
      <c r="D25" s="216">
        <v>2</v>
      </c>
      <c r="E25" s="181"/>
      <c r="F25" s="258"/>
      <c r="G25" s="313"/>
      <c r="H25" s="327"/>
      <c r="I25" s="182"/>
      <c r="J25" s="183"/>
      <c r="K25" s="258"/>
      <c r="L25" s="313"/>
      <c r="M25" s="182"/>
      <c r="N25" s="184"/>
      <c r="O25" s="258"/>
      <c r="P25" s="182"/>
      <c r="Q25" s="184"/>
      <c r="R25" s="258"/>
      <c r="S25" s="313"/>
      <c r="T25" s="182"/>
      <c r="U25" s="183"/>
      <c r="V25" s="332"/>
      <c r="W25" s="524"/>
      <c r="AL25" s="5">
        <v>95.001000000000005</v>
      </c>
      <c r="AM25" s="268" t="s">
        <v>96</v>
      </c>
      <c r="AN25" s="74">
        <v>2</v>
      </c>
      <c r="AP25" s="5" t="s">
        <v>188</v>
      </c>
    </row>
    <row r="26" spans="3:46" ht="15" customHeight="1" x14ac:dyDescent="0.2">
      <c r="C26" s="694"/>
      <c r="D26" s="216">
        <v>3</v>
      </c>
      <c r="E26" s="181"/>
      <c r="F26" s="258"/>
      <c r="G26" s="313"/>
      <c r="H26" s="327"/>
      <c r="I26" s="182"/>
      <c r="J26" s="183"/>
      <c r="K26" s="258"/>
      <c r="L26" s="313"/>
      <c r="M26" s="182"/>
      <c r="N26" s="184"/>
      <c r="O26" s="258"/>
      <c r="P26" s="185"/>
      <c r="Q26" s="184"/>
      <c r="R26" s="258"/>
      <c r="S26" s="313"/>
      <c r="T26" s="182"/>
      <c r="U26" s="183"/>
      <c r="V26" s="332"/>
      <c r="W26" s="524"/>
      <c r="AL26" s="5">
        <v>110.001</v>
      </c>
      <c r="AM26" s="268" t="s">
        <v>97</v>
      </c>
      <c r="AN26" s="74">
        <v>3</v>
      </c>
      <c r="AP26" s="5" t="s">
        <v>189</v>
      </c>
    </row>
    <row r="27" spans="3:46" ht="15" customHeight="1" x14ac:dyDescent="0.2">
      <c r="C27" s="213" t="s">
        <v>192</v>
      </c>
      <c r="D27" s="216">
        <v>4</v>
      </c>
      <c r="E27" s="181"/>
      <c r="F27" s="258"/>
      <c r="G27" s="313"/>
      <c r="H27" s="327"/>
      <c r="I27" s="182"/>
      <c r="J27" s="183"/>
      <c r="K27" s="258"/>
      <c r="L27" s="313"/>
      <c r="M27" s="182"/>
      <c r="N27" s="184"/>
      <c r="O27" s="258"/>
      <c r="P27" s="185"/>
      <c r="Q27" s="184"/>
      <c r="R27" s="258"/>
      <c r="S27" s="313"/>
      <c r="T27" s="182"/>
      <c r="U27" s="184"/>
      <c r="V27" s="332"/>
      <c r="W27" s="524"/>
      <c r="AL27" s="5">
        <v>130.001</v>
      </c>
      <c r="AM27" s="268" t="s">
        <v>98</v>
      </c>
      <c r="AN27" s="74">
        <v>4</v>
      </c>
      <c r="AP27" s="5" t="s">
        <v>190</v>
      </c>
    </row>
    <row r="28" spans="3:46" ht="15" customHeight="1" x14ac:dyDescent="0.2">
      <c r="C28" s="213" t="s">
        <v>191</v>
      </c>
      <c r="D28" s="216">
        <v>5</v>
      </c>
      <c r="E28" s="181"/>
      <c r="F28" s="258"/>
      <c r="G28" s="313"/>
      <c r="H28" s="327"/>
      <c r="I28" s="182"/>
      <c r="J28" s="183"/>
      <c r="K28" s="258"/>
      <c r="L28" s="313"/>
      <c r="M28" s="182"/>
      <c r="N28" s="183"/>
      <c r="O28" s="258"/>
      <c r="P28" s="185"/>
      <c r="Q28" s="183"/>
      <c r="R28" s="258"/>
      <c r="S28" s="313"/>
      <c r="T28" s="182"/>
      <c r="U28" s="183"/>
      <c r="V28" s="332"/>
      <c r="W28" s="524"/>
      <c r="AL28" s="5">
        <v>160.001</v>
      </c>
      <c r="AM28" s="268" t="s">
        <v>99</v>
      </c>
      <c r="AN28" s="74">
        <v>5</v>
      </c>
      <c r="AP28" s="5" t="s">
        <v>191</v>
      </c>
    </row>
    <row r="29" spans="3:46" ht="15" customHeight="1" x14ac:dyDescent="0.2">
      <c r="C29" s="213"/>
      <c r="D29" s="216"/>
      <c r="E29" s="181"/>
      <c r="F29" s="258">
        <v>120</v>
      </c>
      <c r="G29" s="313"/>
      <c r="H29" s="327"/>
      <c r="I29" s="182"/>
      <c r="J29" s="183"/>
      <c r="K29" s="258">
        <v>25</v>
      </c>
      <c r="L29" s="313"/>
      <c r="M29" s="182"/>
      <c r="N29" s="184"/>
      <c r="O29" s="258"/>
      <c r="P29" s="185"/>
      <c r="Q29" s="184"/>
      <c r="R29" s="258"/>
      <c r="S29" s="313"/>
      <c r="T29" s="182"/>
      <c r="U29" s="183"/>
      <c r="V29" s="332"/>
      <c r="W29" s="524"/>
      <c r="AP29" s="5" t="s">
        <v>193</v>
      </c>
    </row>
    <row r="30" spans="3:46" ht="15" customHeight="1" x14ac:dyDescent="0.2">
      <c r="C30" s="526"/>
      <c r="D30" s="216"/>
      <c r="E30" s="181"/>
      <c r="F30" s="258"/>
      <c r="G30" s="313"/>
      <c r="H30" s="327"/>
      <c r="I30" s="182"/>
      <c r="J30" s="183"/>
      <c r="K30" s="258"/>
      <c r="L30" s="313"/>
      <c r="M30" s="182"/>
      <c r="N30" s="184"/>
      <c r="O30" s="258"/>
      <c r="P30" s="185"/>
      <c r="Q30" s="184"/>
      <c r="R30" s="258"/>
      <c r="S30" s="313"/>
      <c r="T30" s="182"/>
      <c r="U30" s="183"/>
      <c r="V30" s="332"/>
      <c r="W30" s="524"/>
      <c r="AP30" s="5" t="s">
        <v>194</v>
      </c>
    </row>
    <row r="31" spans="3:46" ht="15" customHeight="1" x14ac:dyDescent="0.2">
      <c r="C31" s="526"/>
      <c r="D31" s="216"/>
      <c r="E31" s="181"/>
      <c r="F31" s="258"/>
      <c r="G31" s="313"/>
      <c r="H31" s="327"/>
      <c r="I31" s="182"/>
      <c r="J31" s="183"/>
      <c r="K31" s="258"/>
      <c r="L31" s="313"/>
      <c r="M31" s="182"/>
      <c r="N31" s="184"/>
      <c r="O31" s="258"/>
      <c r="P31" s="185"/>
      <c r="Q31" s="184"/>
      <c r="R31" s="258"/>
      <c r="S31" s="313"/>
      <c r="T31" s="182"/>
      <c r="U31" s="184"/>
      <c r="V31" s="332"/>
      <c r="W31" s="524"/>
      <c r="AP31" s="5" t="s">
        <v>195</v>
      </c>
    </row>
    <row r="32" spans="3:46" ht="15" customHeight="1" x14ac:dyDescent="0.2">
      <c r="C32" s="526"/>
      <c r="D32" s="216"/>
      <c r="E32" s="181"/>
      <c r="F32" s="258"/>
      <c r="G32" s="313"/>
      <c r="H32" s="327"/>
      <c r="I32" s="182"/>
      <c r="J32" s="183"/>
      <c r="K32" s="258"/>
      <c r="L32" s="313"/>
      <c r="M32" s="182"/>
      <c r="N32" s="184"/>
      <c r="O32" s="258"/>
      <c r="P32" s="185"/>
      <c r="Q32" s="184"/>
      <c r="R32" s="258"/>
      <c r="S32" s="313"/>
      <c r="T32" s="182"/>
      <c r="U32" s="183"/>
      <c r="V32" s="332"/>
      <c r="W32" s="524"/>
      <c r="AP32" s="5" t="s">
        <v>196</v>
      </c>
    </row>
    <row r="33" spans="3:46" ht="15" customHeight="1" x14ac:dyDescent="0.2">
      <c r="C33" s="526"/>
      <c r="D33" s="216"/>
      <c r="E33" s="181"/>
      <c r="F33" s="258"/>
      <c r="G33" s="313"/>
      <c r="H33" s="327"/>
      <c r="I33" s="182"/>
      <c r="J33" s="183"/>
      <c r="K33" s="258"/>
      <c r="L33" s="313"/>
      <c r="M33" s="182"/>
      <c r="N33" s="184"/>
      <c r="O33" s="258"/>
      <c r="P33" s="185"/>
      <c r="Q33" s="184"/>
      <c r="R33" s="258"/>
      <c r="S33" s="313"/>
      <c r="T33" s="182"/>
      <c r="U33" s="183"/>
      <c r="V33" s="332"/>
      <c r="W33" s="524"/>
      <c r="AP33" s="5" t="s">
        <v>197</v>
      </c>
    </row>
    <row r="34" spans="3:46" ht="15" customHeight="1" x14ac:dyDescent="0.2">
      <c r="C34" s="526"/>
      <c r="D34" s="216"/>
      <c r="E34" s="181"/>
      <c r="F34" s="258"/>
      <c r="G34" s="313"/>
      <c r="H34" s="327"/>
      <c r="I34" s="182"/>
      <c r="J34" s="183"/>
      <c r="K34" s="258"/>
      <c r="L34" s="313"/>
      <c r="M34" s="182"/>
      <c r="N34" s="184"/>
      <c r="O34" s="258"/>
      <c r="P34" s="185"/>
      <c r="Q34" s="184"/>
      <c r="R34" s="258"/>
      <c r="S34" s="313"/>
      <c r="T34" s="182"/>
      <c r="U34" s="183"/>
      <c r="V34" s="332"/>
      <c r="W34" s="524"/>
      <c r="AP34" s="5" t="s">
        <v>199</v>
      </c>
    </row>
    <row r="35" spans="3:46" ht="15" customHeight="1" x14ac:dyDescent="0.2">
      <c r="C35" s="526"/>
      <c r="D35" s="216"/>
      <c r="E35" s="181"/>
      <c r="F35" s="258"/>
      <c r="G35" s="313"/>
      <c r="H35" s="327"/>
      <c r="I35" s="182"/>
      <c r="J35" s="183"/>
      <c r="K35" s="258"/>
      <c r="L35" s="313"/>
      <c r="M35" s="182"/>
      <c r="N35" s="184"/>
      <c r="O35" s="258"/>
      <c r="P35" s="185"/>
      <c r="Q35" s="184"/>
      <c r="R35" s="258"/>
      <c r="S35" s="313"/>
      <c r="T35" s="182"/>
      <c r="U35" s="183"/>
      <c r="V35" s="332"/>
      <c r="W35" s="524"/>
      <c r="AP35" s="5" t="s">
        <v>200</v>
      </c>
    </row>
    <row r="36" spans="3:46" ht="15" customHeight="1" x14ac:dyDescent="0.2">
      <c r="C36" s="526"/>
      <c r="D36" s="216"/>
      <c r="E36" s="181"/>
      <c r="F36" s="258"/>
      <c r="G36" s="313"/>
      <c r="H36" s="327"/>
      <c r="I36" s="182"/>
      <c r="J36" s="183"/>
      <c r="K36" s="258"/>
      <c r="L36" s="313"/>
      <c r="M36" s="182"/>
      <c r="N36" s="184"/>
      <c r="O36" s="258"/>
      <c r="P36" s="185"/>
      <c r="Q36" s="184"/>
      <c r="R36" s="258"/>
      <c r="S36" s="313"/>
      <c r="T36" s="182"/>
      <c r="U36" s="183"/>
      <c r="V36" s="332"/>
      <c r="W36" s="524"/>
      <c r="AP36" s="5" t="s">
        <v>198</v>
      </c>
    </row>
    <row r="37" spans="3:46" ht="15" customHeight="1" x14ac:dyDescent="0.2">
      <c r="C37" s="526"/>
      <c r="D37" s="216"/>
      <c r="E37" s="181"/>
      <c r="F37" s="258"/>
      <c r="G37" s="313"/>
      <c r="H37" s="327"/>
      <c r="I37" s="182"/>
      <c r="J37" s="183"/>
      <c r="K37" s="258"/>
      <c r="L37" s="313"/>
      <c r="M37" s="182"/>
      <c r="N37" s="184"/>
      <c r="O37" s="258"/>
      <c r="P37" s="185"/>
      <c r="Q37" s="184"/>
      <c r="R37" s="258"/>
      <c r="S37" s="313"/>
      <c r="T37" s="182"/>
      <c r="U37" s="184"/>
      <c r="V37" s="332"/>
      <c r="W37" s="524"/>
      <c r="AS37" s="709" t="s">
        <v>31</v>
      </c>
      <c r="AT37" s="710"/>
    </row>
    <row r="38" spans="3:46" ht="15" customHeight="1" thickBot="1" x14ac:dyDescent="0.25">
      <c r="C38" s="526"/>
      <c r="D38" s="219"/>
      <c r="E38" s="186"/>
      <c r="F38" s="259"/>
      <c r="G38" s="314"/>
      <c r="H38" s="327"/>
      <c r="I38" s="187"/>
      <c r="J38" s="188"/>
      <c r="K38" s="259"/>
      <c r="L38" s="314"/>
      <c r="M38" s="189"/>
      <c r="N38" s="190"/>
      <c r="O38" s="259"/>
      <c r="P38" s="189"/>
      <c r="Q38" s="190"/>
      <c r="R38" s="259"/>
      <c r="S38" s="314"/>
      <c r="T38" s="187"/>
      <c r="U38" s="190"/>
      <c r="V38" s="338"/>
      <c r="W38" s="525"/>
      <c r="Y38" s="191" t="s">
        <v>95</v>
      </c>
      <c r="Z38" s="192" t="s">
        <v>96</v>
      </c>
      <c r="AA38" s="192" t="s">
        <v>97</v>
      </c>
      <c r="AB38" s="192" t="s">
        <v>98</v>
      </c>
      <c r="AC38" s="192" t="s">
        <v>99</v>
      </c>
      <c r="AD38" s="196"/>
      <c r="AE38" s="199"/>
      <c r="AF38" s="204" t="s">
        <v>116</v>
      </c>
      <c r="AG38" s="192" t="s">
        <v>120</v>
      </c>
      <c r="AH38" s="203" t="s">
        <v>123</v>
      </c>
      <c r="AI38" s="202" t="s">
        <v>126</v>
      </c>
      <c r="AJ38" s="205" t="s">
        <v>31</v>
      </c>
      <c r="AK38" s="199"/>
      <c r="AL38" s="175"/>
      <c r="AM38" s="175"/>
      <c r="AS38" s="321" t="s">
        <v>252</v>
      </c>
      <c r="AT38" s="322" t="s">
        <v>253</v>
      </c>
    </row>
    <row r="39" spans="3:46" ht="20.100000000000001" customHeight="1" thickTop="1" thickBot="1" x14ac:dyDescent="0.25">
      <c r="C39" s="221"/>
      <c r="D39" s="222"/>
      <c r="E39" s="223" t="s">
        <v>201</v>
      </c>
      <c r="F39" s="260">
        <f>SUM(F24:F38)</f>
        <v>120</v>
      </c>
      <c r="G39" s="317">
        <f>SUM(G24:G38)</f>
        <v>0</v>
      </c>
      <c r="H39" s="224"/>
      <c r="I39" s="225" t="s">
        <v>116</v>
      </c>
      <c r="J39" s="226" t="s">
        <v>202</v>
      </c>
      <c r="K39" s="261">
        <f>SUM(K24:K38)</f>
        <v>25</v>
      </c>
      <c r="L39" s="316">
        <f>SUM(L24:L38)</f>
        <v>0</v>
      </c>
      <c r="M39" s="227" t="s">
        <v>120</v>
      </c>
      <c r="N39" s="228" t="s">
        <v>202</v>
      </c>
      <c r="O39" s="262">
        <f>SUM(O24:O38)</f>
        <v>0</v>
      </c>
      <c r="P39" s="229" t="s">
        <v>123</v>
      </c>
      <c r="Q39" s="226" t="s">
        <v>202</v>
      </c>
      <c r="R39" s="263">
        <f>SUM(R24:R38)</f>
        <v>0</v>
      </c>
      <c r="S39" s="315">
        <f>SUM(S24:S38)</f>
        <v>0</v>
      </c>
      <c r="T39" s="230" t="s">
        <v>126</v>
      </c>
      <c r="U39" s="226" t="s">
        <v>202</v>
      </c>
      <c r="V39" s="339">
        <f>SUM(V24:V38)</f>
        <v>0</v>
      </c>
      <c r="W39" s="336">
        <f>SUM(W24:W38)</f>
        <v>0</v>
      </c>
      <c r="Y39" s="195" t="str">
        <f>IF(AN39=1,F39,"")</f>
        <v/>
      </c>
      <c r="Z39" s="195" t="str">
        <f>IF(AN39=2,F39,"")</f>
        <v/>
      </c>
      <c r="AA39" s="195">
        <f>IF(AN39=3,F39,"")</f>
        <v>120</v>
      </c>
      <c r="AB39" s="195" t="str">
        <f>IF(AN39=4,F39,"")</f>
        <v/>
      </c>
      <c r="AC39" s="195" t="str">
        <f>IF(AN39=5,F39,"")</f>
        <v/>
      </c>
      <c r="AF39" s="195">
        <f>K39</f>
        <v>25</v>
      </c>
      <c r="AG39" s="195">
        <f>O39</f>
        <v>0</v>
      </c>
      <c r="AH39" s="195">
        <f>R39</f>
        <v>0</v>
      </c>
      <c r="AI39" s="195">
        <f>V39</f>
        <v>0</v>
      </c>
      <c r="AJ39" s="195">
        <f>K39+O39+R39+V39</f>
        <v>25</v>
      </c>
      <c r="AL39" s="193"/>
      <c r="AM39" s="2" t="str">
        <f>VLOOKUP(F39,$AL$7:$AN$11,2)</f>
        <v>&gt; 110  &lt; 130</v>
      </c>
      <c r="AN39" s="48">
        <f>VLOOKUP(F39,$AL$7:$AN$11,3)</f>
        <v>3</v>
      </c>
      <c r="AO39" s="196"/>
      <c r="AQ39" s="196"/>
      <c r="AS39" s="323">
        <f>G39</f>
        <v>0</v>
      </c>
      <c r="AT39" s="323">
        <f>L39+S39+W39</f>
        <v>0</v>
      </c>
    </row>
    <row r="40" spans="3:46" ht="15" customHeight="1" thickBot="1" x14ac:dyDescent="0.25">
      <c r="G40" s="310"/>
      <c r="H40" s="16"/>
      <c r="AM40" s="2"/>
      <c r="AN40" s="48"/>
    </row>
    <row r="41" spans="3:46" ht="15" customHeight="1" x14ac:dyDescent="0.2">
      <c r="C41" s="692">
        <v>2</v>
      </c>
      <c r="D41" s="215">
        <v>1</v>
      </c>
      <c r="E41" s="210"/>
      <c r="F41" s="257"/>
      <c r="G41" s="312"/>
      <c r="H41" s="326"/>
      <c r="I41" s="211"/>
      <c r="J41" s="212"/>
      <c r="K41" s="257"/>
      <c r="L41" s="312"/>
      <c r="M41" s="211"/>
      <c r="N41" s="212"/>
      <c r="O41" s="257"/>
      <c r="P41" s="211"/>
      <c r="Q41" s="212"/>
      <c r="R41" s="257"/>
      <c r="S41" s="312"/>
      <c r="T41" s="211"/>
      <c r="U41" s="212"/>
      <c r="V41" s="337"/>
      <c r="W41" s="523"/>
    </row>
    <row r="42" spans="3:46" ht="15" customHeight="1" x14ac:dyDescent="0.2">
      <c r="C42" s="693"/>
      <c r="D42" s="216">
        <v>2</v>
      </c>
      <c r="E42" s="181"/>
      <c r="F42" s="258"/>
      <c r="G42" s="313"/>
      <c r="H42" s="327"/>
      <c r="I42" s="182"/>
      <c r="J42" s="183"/>
      <c r="K42" s="258"/>
      <c r="L42" s="313"/>
      <c r="M42" s="182"/>
      <c r="N42" s="184"/>
      <c r="O42" s="258"/>
      <c r="P42" s="182"/>
      <c r="Q42" s="184"/>
      <c r="R42" s="258"/>
      <c r="S42" s="313"/>
      <c r="T42" s="182"/>
      <c r="U42" s="183"/>
      <c r="V42" s="332"/>
      <c r="W42" s="524"/>
    </row>
    <row r="43" spans="3:46" ht="15" customHeight="1" x14ac:dyDescent="0.2">
      <c r="C43" s="694"/>
      <c r="D43" s="216">
        <v>3</v>
      </c>
      <c r="E43" s="181"/>
      <c r="F43" s="258"/>
      <c r="G43" s="313"/>
      <c r="H43" s="327"/>
      <c r="I43" s="182"/>
      <c r="J43" s="183"/>
      <c r="K43" s="258"/>
      <c r="L43" s="313"/>
      <c r="M43" s="182"/>
      <c r="N43" s="184"/>
      <c r="O43" s="258"/>
      <c r="P43" s="185"/>
      <c r="Q43" s="184"/>
      <c r="R43" s="258"/>
      <c r="S43" s="313"/>
      <c r="T43" s="182"/>
      <c r="U43" s="183"/>
      <c r="V43" s="332"/>
      <c r="W43" s="524"/>
    </row>
    <row r="44" spans="3:46" ht="15" customHeight="1" x14ac:dyDescent="0.2">
      <c r="C44" s="213" t="s">
        <v>192</v>
      </c>
      <c r="D44" s="216">
        <v>4</v>
      </c>
      <c r="E44" s="181"/>
      <c r="F44" s="258"/>
      <c r="G44" s="313"/>
      <c r="H44" s="327"/>
      <c r="I44" s="182"/>
      <c r="J44" s="183"/>
      <c r="K44" s="258"/>
      <c r="L44" s="313"/>
      <c r="M44" s="182"/>
      <c r="N44" s="184"/>
      <c r="O44" s="258"/>
      <c r="P44" s="185"/>
      <c r="Q44" s="184"/>
      <c r="R44" s="258"/>
      <c r="S44" s="313"/>
      <c r="T44" s="182"/>
      <c r="U44" s="184"/>
      <c r="V44" s="332"/>
      <c r="W44" s="524"/>
      <c r="AP44" s="51"/>
    </row>
    <row r="45" spans="3:46" ht="15" customHeight="1" x14ac:dyDescent="0.2">
      <c r="C45" s="213" t="s">
        <v>195</v>
      </c>
      <c r="D45" s="216">
        <v>5</v>
      </c>
      <c r="E45" s="181"/>
      <c r="F45" s="258"/>
      <c r="G45" s="313"/>
      <c r="H45" s="327"/>
      <c r="I45" s="182"/>
      <c r="J45" s="183"/>
      <c r="K45" s="258"/>
      <c r="L45" s="313"/>
      <c r="M45" s="182"/>
      <c r="N45" s="184"/>
      <c r="O45" s="258"/>
      <c r="P45" s="185"/>
      <c r="Q45" s="184"/>
      <c r="R45" s="258"/>
      <c r="S45" s="313"/>
      <c r="T45" s="182"/>
      <c r="U45" s="183"/>
      <c r="V45" s="332"/>
      <c r="W45" s="524"/>
      <c r="AP45" s="51"/>
    </row>
    <row r="46" spans="3:46" ht="15" customHeight="1" x14ac:dyDescent="0.2">
      <c r="C46" s="213"/>
      <c r="D46" s="216"/>
      <c r="E46" s="181"/>
      <c r="F46" s="258"/>
      <c r="G46" s="313"/>
      <c r="H46" s="327"/>
      <c r="I46" s="182"/>
      <c r="J46" s="183"/>
      <c r="K46" s="258"/>
      <c r="L46" s="313"/>
      <c r="M46" s="182"/>
      <c r="N46" s="184"/>
      <c r="O46" s="258"/>
      <c r="P46" s="185"/>
      <c r="Q46" s="184"/>
      <c r="R46" s="258"/>
      <c r="S46" s="313"/>
      <c r="T46" s="182"/>
      <c r="U46" s="183"/>
      <c r="V46" s="332"/>
      <c r="W46" s="524"/>
      <c r="AP46" s="51"/>
    </row>
    <row r="47" spans="3:46" ht="15" customHeight="1" x14ac:dyDescent="0.2">
      <c r="C47" s="526"/>
      <c r="D47" s="216"/>
      <c r="E47" s="181"/>
      <c r="F47" s="258"/>
      <c r="G47" s="313"/>
      <c r="H47" s="327"/>
      <c r="I47" s="182"/>
      <c r="J47" s="183"/>
      <c r="K47" s="258"/>
      <c r="L47" s="313"/>
      <c r="M47" s="182"/>
      <c r="N47" s="184"/>
      <c r="O47" s="258"/>
      <c r="P47" s="185"/>
      <c r="Q47" s="184"/>
      <c r="R47" s="258"/>
      <c r="S47" s="313"/>
      <c r="T47" s="182"/>
      <c r="U47" s="183"/>
      <c r="V47" s="332"/>
      <c r="W47" s="524"/>
      <c r="AP47" s="51"/>
    </row>
    <row r="48" spans="3:46" ht="15" customHeight="1" x14ac:dyDescent="0.2">
      <c r="C48" s="526"/>
      <c r="D48" s="216"/>
      <c r="E48" s="181"/>
      <c r="F48" s="258"/>
      <c r="G48" s="313"/>
      <c r="H48" s="327"/>
      <c r="I48" s="182"/>
      <c r="J48" s="183"/>
      <c r="K48" s="258"/>
      <c r="L48" s="313"/>
      <c r="M48" s="182"/>
      <c r="N48" s="184"/>
      <c r="O48" s="258"/>
      <c r="P48" s="185"/>
      <c r="Q48" s="184"/>
      <c r="R48" s="258"/>
      <c r="S48" s="313"/>
      <c r="T48" s="182"/>
      <c r="U48" s="184"/>
      <c r="V48" s="332"/>
      <c r="W48" s="524"/>
      <c r="AP48" s="51"/>
    </row>
    <row r="49" spans="3:46" ht="15" customHeight="1" x14ac:dyDescent="0.2">
      <c r="C49" s="526"/>
      <c r="D49" s="216"/>
      <c r="E49" s="181"/>
      <c r="F49" s="258"/>
      <c r="G49" s="313"/>
      <c r="H49" s="327"/>
      <c r="I49" s="182"/>
      <c r="J49" s="183"/>
      <c r="K49" s="258"/>
      <c r="L49" s="313"/>
      <c r="M49" s="182"/>
      <c r="N49" s="184"/>
      <c r="O49" s="258"/>
      <c r="P49" s="185"/>
      <c r="Q49" s="184"/>
      <c r="R49" s="258"/>
      <c r="S49" s="313"/>
      <c r="T49" s="182"/>
      <c r="U49" s="183"/>
      <c r="V49" s="332"/>
      <c r="W49" s="524"/>
      <c r="AP49" s="51"/>
    </row>
    <row r="50" spans="3:46" ht="15" customHeight="1" x14ac:dyDescent="0.2">
      <c r="C50" s="526"/>
      <c r="D50" s="216"/>
      <c r="E50" s="181"/>
      <c r="F50" s="258"/>
      <c r="G50" s="313"/>
      <c r="H50" s="327"/>
      <c r="I50" s="182"/>
      <c r="J50" s="183"/>
      <c r="K50" s="258"/>
      <c r="L50" s="313"/>
      <c r="M50" s="182"/>
      <c r="N50" s="184"/>
      <c r="O50" s="258"/>
      <c r="P50" s="185"/>
      <c r="Q50" s="184"/>
      <c r="R50" s="258"/>
      <c r="S50" s="313"/>
      <c r="T50" s="182"/>
      <c r="U50" s="183"/>
      <c r="V50" s="332"/>
      <c r="W50" s="524"/>
    </row>
    <row r="51" spans="3:46" ht="15" customHeight="1" x14ac:dyDescent="0.2">
      <c r="C51" s="213"/>
      <c r="D51" s="216"/>
      <c r="E51" s="181"/>
      <c r="F51" s="258"/>
      <c r="G51" s="313"/>
      <c r="H51" s="327"/>
      <c r="I51" s="182"/>
      <c r="J51" s="183"/>
      <c r="K51" s="258"/>
      <c r="L51" s="313"/>
      <c r="M51" s="182"/>
      <c r="N51" s="184"/>
      <c r="O51" s="258"/>
      <c r="P51" s="185"/>
      <c r="Q51" s="184"/>
      <c r="R51" s="258"/>
      <c r="S51" s="313"/>
      <c r="T51" s="182"/>
      <c r="U51" s="183"/>
      <c r="V51" s="332"/>
      <c r="W51" s="524"/>
      <c r="AP51" s="51"/>
    </row>
    <row r="52" spans="3:46" ht="15" customHeight="1" x14ac:dyDescent="0.2">
      <c r="C52" s="526"/>
      <c r="D52" s="216"/>
      <c r="E52" s="181"/>
      <c r="F52" s="258"/>
      <c r="G52" s="313"/>
      <c r="H52" s="327"/>
      <c r="I52" s="182"/>
      <c r="J52" s="183"/>
      <c r="K52" s="258"/>
      <c r="L52" s="313"/>
      <c r="M52" s="182"/>
      <c r="N52" s="184"/>
      <c r="O52" s="258"/>
      <c r="P52" s="185"/>
      <c r="Q52" s="184"/>
      <c r="R52" s="258"/>
      <c r="S52" s="313"/>
      <c r="T52" s="182"/>
      <c r="U52" s="183"/>
      <c r="V52" s="332"/>
      <c r="W52" s="524"/>
      <c r="AP52" s="51"/>
    </row>
    <row r="53" spans="3:46" ht="15" customHeight="1" x14ac:dyDescent="0.2">
      <c r="C53" s="526"/>
      <c r="D53" s="216"/>
      <c r="E53" s="181"/>
      <c r="F53" s="258"/>
      <c r="G53" s="313"/>
      <c r="H53" s="327"/>
      <c r="I53" s="182"/>
      <c r="J53" s="183"/>
      <c r="K53" s="258"/>
      <c r="L53" s="313"/>
      <c r="M53" s="182"/>
      <c r="N53" s="184"/>
      <c r="O53" s="258"/>
      <c r="P53" s="185"/>
      <c r="Q53" s="184"/>
      <c r="R53" s="258"/>
      <c r="S53" s="313"/>
      <c r="T53" s="182"/>
      <c r="U53" s="183"/>
      <c r="V53" s="332"/>
      <c r="W53" s="524"/>
    </row>
    <row r="54" spans="3:46" ht="15" customHeight="1" x14ac:dyDescent="0.2">
      <c r="C54" s="526"/>
      <c r="D54" s="216"/>
      <c r="E54" s="181"/>
      <c r="F54" s="258"/>
      <c r="G54" s="313"/>
      <c r="H54" s="327"/>
      <c r="I54" s="182"/>
      <c r="J54" s="183"/>
      <c r="K54" s="258"/>
      <c r="L54" s="313"/>
      <c r="M54" s="182"/>
      <c r="N54" s="184"/>
      <c r="O54" s="258"/>
      <c r="P54" s="185"/>
      <c r="Q54" s="184"/>
      <c r="R54" s="258"/>
      <c r="S54" s="313"/>
      <c r="T54" s="182"/>
      <c r="U54" s="184"/>
      <c r="V54" s="332"/>
      <c r="W54" s="524"/>
      <c r="AM54" s="175"/>
      <c r="AS54" s="709" t="s">
        <v>31</v>
      </c>
      <c r="AT54" s="710"/>
    </row>
    <row r="55" spans="3:46" ht="15" customHeight="1" thickBot="1" x14ac:dyDescent="0.25">
      <c r="C55" s="526"/>
      <c r="D55" s="219"/>
      <c r="E55" s="186"/>
      <c r="F55" s="259"/>
      <c r="G55" s="314">
        <f t="shared" ref="G55" si="4">F55</f>
        <v>0</v>
      </c>
      <c r="H55" s="327"/>
      <c r="I55" s="187"/>
      <c r="J55" s="188"/>
      <c r="K55" s="259"/>
      <c r="L55" s="314"/>
      <c r="M55" s="189"/>
      <c r="N55" s="190"/>
      <c r="O55" s="259"/>
      <c r="P55" s="189"/>
      <c r="Q55" s="190"/>
      <c r="R55" s="259"/>
      <c r="S55" s="314"/>
      <c r="T55" s="187"/>
      <c r="U55" s="190"/>
      <c r="V55" s="338"/>
      <c r="W55" s="525"/>
      <c r="Y55" s="191" t="s">
        <v>95</v>
      </c>
      <c r="Z55" s="192" t="s">
        <v>96</v>
      </c>
      <c r="AA55" s="192" t="s">
        <v>97</v>
      </c>
      <c r="AB55" s="192" t="s">
        <v>98</v>
      </c>
      <c r="AC55" s="192" t="s">
        <v>99</v>
      </c>
      <c r="AD55" s="196"/>
      <c r="AE55" s="199"/>
      <c r="AF55" s="204" t="s">
        <v>116</v>
      </c>
      <c r="AG55" s="192" t="s">
        <v>120</v>
      </c>
      <c r="AH55" s="203" t="s">
        <v>123</v>
      </c>
      <c r="AI55" s="202" t="s">
        <v>126</v>
      </c>
      <c r="AJ55" s="205" t="s">
        <v>31</v>
      </c>
      <c r="AK55" s="199"/>
      <c r="AL55" s="175"/>
      <c r="AM55" s="194"/>
      <c r="AN55" s="194"/>
      <c r="AS55" s="321" t="s">
        <v>252</v>
      </c>
      <c r="AT55" s="322" t="s">
        <v>253</v>
      </c>
    </row>
    <row r="56" spans="3:46" ht="20.100000000000001" customHeight="1" thickTop="1" thickBot="1" x14ac:dyDescent="0.25">
      <c r="C56" s="221"/>
      <c r="D56" s="222"/>
      <c r="E56" s="223" t="s">
        <v>201</v>
      </c>
      <c r="F56" s="260">
        <f>SUM(F41:F55)</f>
        <v>0</v>
      </c>
      <c r="G56" s="317">
        <f>SUM(G41:G55)</f>
        <v>0</v>
      </c>
      <c r="H56" s="224"/>
      <c r="I56" s="225" t="s">
        <v>116</v>
      </c>
      <c r="J56" s="226" t="s">
        <v>202</v>
      </c>
      <c r="K56" s="261">
        <f>SUM(K41:K55)</f>
        <v>0</v>
      </c>
      <c r="L56" s="316">
        <f>SUM(L41:L55)</f>
        <v>0</v>
      </c>
      <c r="M56" s="227" t="s">
        <v>120</v>
      </c>
      <c r="N56" s="228" t="s">
        <v>202</v>
      </c>
      <c r="O56" s="262">
        <f>SUM(O41:O55)</f>
        <v>0</v>
      </c>
      <c r="P56" s="229" t="s">
        <v>123</v>
      </c>
      <c r="Q56" s="226" t="s">
        <v>202</v>
      </c>
      <c r="R56" s="263">
        <f>SUM(R41:R55)</f>
        <v>0</v>
      </c>
      <c r="S56" s="315">
        <f>SUM(S41:S55)</f>
        <v>0</v>
      </c>
      <c r="T56" s="230" t="s">
        <v>126</v>
      </c>
      <c r="U56" s="226" t="s">
        <v>202</v>
      </c>
      <c r="V56" s="339">
        <f>SUM(V41:V55)</f>
        <v>0</v>
      </c>
      <c r="W56" s="324">
        <f>SUM(W41:W55)</f>
        <v>0</v>
      </c>
      <c r="Y56" s="195">
        <f>IF(AN56=1,F56,"")</f>
        <v>0</v>
      </c>
      <c r="Z56" s="195" t="str">
        <f>IF(AN56=2,F56,"")</f>
        <v/>
      </c>
      <c r="AA56" s="195" t="str">
        <f>IF(AN56=3,F56,"")</f>
        <v/>
      </c>
      <c r="AB56" s="195" t="str">
        <f>IF(AN56=4,F56,"")</f>
        <v/>
      </c>
      <c r="AC56" s="195" t="str">
        <f>IF(AN56=5,F56,"")</f>
        <v/>
      </c>
      <c r="AF56" s="195">
        <f>K56</f>
        <v>0</v>
      </c>
      <c r="AG56" s="195">
        <f>O56</f>
        <v>0</v>
      </c>
      <c r="AH56" s="195">
        <f>R56</f>
        <v>0</v>
      </c>
      <c r="AI56" s="195">
        <f>V56</f>
        <v>0</v>
      </c>
      <c r="AJ56" s="195">
        <f>K56+O56+R56+V56</f>
        <v>0</v>
      </c>
      <c r="AL56" s="193"/>
      <c r="AM56" s="2" t="str">
        <f>VLOOKUP(F56,$AL$7:$AM$11,2)</f>
        <v>&lt; 95</v>
      </c>
      <c r="AN56" s="48">
        <f>VLOOKUP(F56,$AL$7:$AN$11,3)</f>
        <v>1</v>
      </c>
      <c r="AO56" s="196"/>
      <c r="AQ56" s="196"/>
      <c r="AS56" s="323">
        <f>G56</f>
        <v>0</v>
      </c>
      <c r="AT56" s="323">
        <f>L56+S56+W56</f>
        <v>0</v>
      </c>
    </row>
    <row r="57" spans="3:46" ht="15" customHeight="1" thickBot="1" x14ac:dyDescent="0.25">
      <c r="G57" s="310"/>
      <c r="H57" s="16"/>
    </row>
    <row r="58" spans="3:46" ht="15" customHeight="1" x14ac:dyDescent="0.2">
      <c r="C58" s="692">
        <v>3</v>
      </c>
      <c r="D58" s="215">
        <v>1</v>
      </c>
      <c r="E58" s="210"/>
      <c r="F58" s="257"/>
      <c r="G58" s="312"/>
      <c r="H58" s="326"/>
      <c r="I58" s="211"/>
      <c r="J58" s="212"/>
      <c r="K58" s="257"/>
      <c r="L58" s="312"/>
      <c r="M58" s="211"/>
      <c r="N58" s="212"/>
      <c r="O58" s="257"/>
      <c r="P58" s="211"/>
      <c r="Q58" s="212"/>
      <c r="R58" s="257"/>
      <c r="S58" s="312"/>
      <c r="T58" s="211"/>
      <c r="U58" s="212"/>
      <c r="V58" s="337"/>
      <c r="W58" s="523"/>
    </row>
    <row r="59" spans="3:46" ht="15" customHeight="1" x14ac:dyDescent="0.2">
      <c r="C59" s="693"/>
      <c r="D59" s="216">
        <v>2</v>
      </c>
      <c r="E59" s="181"/>
      <c r="F59" s="258"/>
      <c r="G59" s="313"/>
      <c r="H59" s="327"/>
      <c r="I59" s="182"/>
      <c r="J59" s="183"/>
      <c r="K59" s="258"/>
      <c r="L59" s="313"/>
      <c r="M59" s="182"/>
      <c r="N59" s="184"/>
      <c r="O59" s="258"/>
      <c r="P59" s="182"/>
      <c r="Q59" s="184"/>
      <c r="R59" s="258"/>
      <c r="S59" s="313"/>
      <c r="T59" s="182"/>
      <c r="U59" s="183"/>
      <c r="V59" s="332"/>
      <c r="W59" s="524"/>
    </row>
    <row r="60" spans="3:46" ht="15" customHeight="1" x14ac:dyDescent="0.2">
      <c r="C60" s="694"/>
      <c r="D60" s="216">
        <v>3</v>
      </c>
      <c r="E60" s="181"/>
      <c r="F60" s="258"/>
      <c r="G60" s="313"/>
      <c r="H60" s="327"/>
      <c r="I60" s="182"/>
      <c r="J60" s="183"/>
      <c r="K60" s="258"/>
      <c r="L60" s="313"/>
      <c r="M60" s="182"/>
      <c r="N60" s="184"/>
      <c r="O60" s="258"/>
      <c r="P60" s="185"/>
      <c r="Q60" s="184"/>
      <c r="R60" s="258"/>
      <c r="S60" s="313"/>
      <c r="T60" s="182"/>
      <c r="U60" s="183"/>
      <c r="V60" s="332"/>
      <c r="W60" s="524"/>
    </row>
    <row r="61" spans="3:46" ht="15" customHeight="1" x14ac:dyDescent="0.2">
      <c r="C61" s="213" t="s">
        <v>192</v>
      </c>
      <c r="D61" s="216">
        <v>4</v>
      </c>
      <c r="E61" s="181"/>
      <c r="F61" s="258"/>
      <c r="G61" s="313"/>
      <c r="H61" s="327"/>
      <c r="I61" s="182"/>
      <c r="J61" s="183"/>
      <c r="K61" s="258"/>
      <c r="L61" s="313"/>
      <c r="M61" s="182"/>
      <c r="N61" s="184"/>
      <c r="O61" s="258"/>
      <c r="P61" s="185"/>
      <c r="Q61" s="184"/>
      <c r="R61" s="258"/>
      <c r="S61" s="313"/>
      <c r="T61" s="182"/>
      <c r="U61" s="184"/>
      <c r="V61" s="332"/>
      <c r="W61" s="524"/>
    </row>
    <row r="62" spans="3:46" ht="15" customHeight="1" x14ac:dyDescent="0.2">
      <c r="C62" s="213" t="s">
        <v>193</v>
      </c>
      <c r="D62" s="216">
        <v>5</v>
      </c>
      <c r="E62" s="181"/>
      <c r="F62" s="258"/>
      <c r="G62" s="313"/>
      <c r="H62" s="327"/>
      <c r="I62" s="182"/>
      <c r="J62" s="183"/>
      <c r="K62" s="258"/>
      <c r="L62" s="313"/>
      <c r="M62" s="182"/>
      <c r="N62" s="184"/>
      <c r="O62" s="258"/>
      <c r="P62" s="185"/>
      <c r="Q62" s="184"/>
      <c r="R62" s="258"/>
      <c r="S62" s="313"/>
      <c r="T62" s="182"/>
      <c r="U62" s="183"/>
      <c r="V62" s="332"/>
      <c r="W62" s="524"/>
    </row>
    <row r="63" spans="3:46" ht="15" customHeight="1" x14ac:dyDescent="0.2">
      <c r="C63" s="213"/>
      <c r="D63" s="216"/>
      <c r="E63" s="181"/>
      <c r="F63" s="258"/>
      <c r="G63" s="313"/>
      <c r="H63" s="327"/>
      <c r="I63" s="182"/>
      <c r="J63" s="183"/>
      <c r="K63" s="258"/>
      <c r="L63" s="313"/>
      <c r="M63" s="182"/>
      <c r="N63" s="184"/>
      <c r="O63" s="258"/>
      <c r="P63" s="185"/>
      <c r="Q63" s="184"/>
      <c r="R63" s="258"/>
      <c r="S63" s="313"/>
      <c r="T63" s="182"/>
      <c r="U63" s="183"/>
      <c r="V63" s="332"/>
      <c r="W63" s="524"/>
    </row>
    <row r="64" spans="3:46" ht="15" customHeight="1" x14ac:dyDescent="0.2">
      <c r="C64" s="526"/>
      <c r="D64" s="216"/>
      <c r="E64" s="181"/>
      <c r="F64" s="258"/>
      <c r="G64" s="313"/>
      <c r="H64" s="327"/>
      <c r="I64" s="182"/>
      <c r="J64" s="183"/>
      <c r="K64" s="258"/>
      <c r="L64" s="313"/>
      <c r="M64" s="182"/>
      <c r="N64" s="184"/>
      <c r="O64" s="258"/>
      <c r="P64" s="185"/>
      <c r="Q64" s="184"/>
      <c r="R64" s="258"/>
      <c r="S64" s="313"/>
      <c r="T64" s="182"/>
      <c r="U64" s="183"/>
      <c r="V64" s="332"/>
      <c r="W64" s="524"/>
    </row>
    <row r="65" spans="3:46" ht="15" customHeight="1" x14ac:dyDescent="0.2">
      <c r="C65" s="526"/>
      <c r="D65" s="216"/>
      <c r="E65" s="181"/>
      <c r="F65" s="258"/>
      <c r="G65" s="313"/>
      <c r="H65" s="327"/>
      <c r="I65" s="182"/>
      <c r="J65" s="183"/>
      <c r="K65" s="258"/>
      <c r="L65" s="313"/>
      <c r="M65" s="182"/>
      <c r="N65" s="184"/>
      <c r="O65" s="258"/>
      <c r="P65" s="185"/>
      <c r="Q65" s="184"/>
      <c r="R65" s="258"/>
      <c r="S65" s="313"/>
      <c r="T65" s="182"/>
      <c r="U65" s="184"/>
      <c r="V65" s="332"/>
      <c r="W65" s="524"/>
      <c r="AP65" s="51"/>
    </row>
    <row r="66" spans="3:46" ht="15" customHeight="1" x14ac:dyDescent="0.2">
      <c r="C66" s="526"/>
      <c r="D66" s="216"/>
      <c r="E66" s="181"/>
      <c r="F66" s="258"/>
      <c r="G66" s="313"/>
      <c r="H66" s="327"/>
      <c r="I66" s="182"/>
      <c r="J66" s="183"/>
      <c r="K66" s="258"/>
      <c r="L66" s="313"/>
      <c r="M66" s="182"/>
      <c r="N66" s="184"/>
      <c r="O66" s="258"/>
      <c r="P66" s="185"/>
      <c r="Q66" s="184"/>
      <c r="R66" s="258"/>
      <c r="S66" s="313"/>
      <c r="T66" s="182"/>
      <c r="U66" s="183"/>
      <c r="V66" s="332"/>
      <c r="W66" s="524"/>
    </row>
    <row r="67" spans="3:46" ht="15" customHeight="1" x14ac:dyDescent="0.2">
      <c r="C67" s="526"/>
      <c r="D67" s="216"/>
      <c r="E67" s="181"/>
      <c r="F67" s="258"/>
      <c r="G67" s="313"/>
      <c r="H67" s="327"/>
      <c r="I67" s="182"/>
      <c r="J67" s="183"/>
      <c r="K67" s="258"/>
      <c r="L67" s="313"/>
      <c r="M67" s="182"/>
      <c r="N67" s="184"/>
      <c r="O67" s="258"/>
      <c r="P67" s="185"/>
      <c r="Q67" s="184"/>
      <c r="R67" s="258"/>
      <c r="S67" s="313"/>
      <c r="T67" s="182"/>
      <c r="U67" s="183"/>
      <c r="V67" s="332"/>
      <c r="W67" s="524"/>
    </row>
    <row r="68" spans="3:46" ht="15" customHeight="1" x14ac:dyDescent="0.2">
      <c r="C68" s="213"/>
      <c r="D68" s="216"/>
      <c r="E68" s="181"/>
      <c r="F68" s="258"/>
      <c r="G68" s="313"/>
      <c r="H68" s="327"/>
      <c r="I68" s="182"/>
      <c r="J68" s="183"/>
      <c r="K68" s="258"/>
      <c r="L68" s="313"/>
      <c r="M68" s="182"/>
      <c r="N68" s="184"/>
      <c r="O68" s="258"/>
      <c r="P68" s="185"/>
      <c r="Q68" s="184"/>
      <c r="R68" s="258"/>
      <c r="S68" s="313"/>
      <c r="T68" s="182"/>
      <c r="U68" s="183"/>
      <c r="V68" s="332"/>
      <c r="W68" s="524"/>
    </row>
    <row r="69" spans="3:46" ht="15" customHeight="1" x14ac:dyDescent="0.2">
      <c r="C69" s="526"/>
      <c r="D69" s="216"/>
      <c r="E69" s="181"/>
      <c r="F69" s="258"/>
      <c r="G69" s="313"/>
      <c r="H69" s="327"/>
      <c r="I69" s="182"/>
      <c r="J69" s="183"/>
      <c r="K69" s="258"/>
      <c r="L69" s="313"/>
      <c r="M69" s="182"/>
      <c r="N69" s="184"/>
      <c r="O69" s="258"/>
      <c r="P69" s="185"/>
      <c r="Q69" s="184"/>
      <c r="R69" s="258"/>
      <c r="S69" s="313"/>
      <c r="T69" s="182"/>
      <c r="U69" s="183"/>
      <c r="V69" s="332"/>
      <c r="W69" s="524"/>
    </row>
    <row r="70" spans="3:46" ht="15" customHeight="1" x14ac:dyDescent="0.2">
      <c r="C70" s="526"/>
      <c r="D70" s="216"/>
      <c r="E70" s="181"/>
      <c r="F70" s="258"/>
      <c r="G70" s="313"/>
      <c r="H70" s="327"/>
      <c r="I70" s="182"/>
      <c r="J70" s="183"/>
      <c r="K70" s="258"/>
      <c r="L70" s="313"/>
      <c r="M70" s="182"/>
      <c r="N70" s="184"/>
      <c r="O70" s="258"/>
      <c r="P70" s="185"/>
      <c r="Q70" s="184"/>
      <c r="R70" s="258"/>
      <c r="S70" s="313"/>
      <c r="T70" s="182"/>
      <c r="U70" s="183"/>
      <c r="V70" s="332"/>
      <c r="W70" s="524"/>
    </row>
    <row r="71" spans="3:46" ht="15" customHeight="1" x14ac:dyDescent="0.2">
      <c r="C71" s="526"/>
      <c r="D71" s="216"/>
      <c r="E71" s="181"/>
      <c r="F71" s="258"/>
      <c r="G71" s="313"/>
      <c r="H71" s="327"/>
      <c r="I71" s="182"/>
      <c r="J71" s="183"/>
      <c r="K71" s="258"/>
      <c r="L71" s="313"/>
      <c r="M71" s="182"/>
      <c r="N71" s="184"/>
      <c r="O71" s="258"/>
      <c r="P71" s="185"/>
      <c r="Q71" s="184"/>
      <c r="R71" s="258"/>
      <c r="S71" s="313"/>
      <c r="T71" s="182"/>
      <c r="U71" s="184"/>
      <c r="V71" s="332"/>
      <c r="W71" s="524"/>
      <c r="AM71" s="175"/>
      <c r="AS71" s="709" t="s">
        <v>31</v>
      </c>
      <c r="AT71" s="710"/>
    </row>
    <row r="72" spans="3:46" ht="15" customHeight="1" thickBot="1" x14ac:dyDescent="0.25">
      <c r="C72" s="526"/>
      <c r="D72" s="219"/>
      <c r="E72" s="186"/>
      <c r="F72" s="259"/>
      <c r="G72" s="314"/>
      <c r="H72" s="327"/>
      <c r="I72" s="187"/>
      <c r="J72" s="188"/>
      <c r="K72" s="259"/>
      <c r="L72" s="314"/>
      <c r="M72" s="189"/>
      <c r="N72" s="190"/>
      <c r="O72" s="259"/>
      <c r="P72" s="189"/>
      <c r="Q72" s="190"/>
      <c r="R72" s="259"/>
      <c r="S72" s="314"/>
      <c r="T72" s="187"/>
      <c r="U72" s="190"/>
      <c r="V72" s="338"/>
      <c r="W72" s="525"/>
      <c r="Y72" s="191" t="s">
        <v>95</v>
      </c>
      <c r="Z72" s="192" t="s">
        <v>96</v>
      </c>
      <c r="AA72" s="192" t="s">
        <v>97</v>
      </c>
      <c r="AB72" s="192" t="s">
        <v>98</v>
      </c>
      <c r="AC72" s="192" t="s">
        <v>99</v>
      </c>
      <c r="AD72" s="196"/>
      <c r="AE72" s="199"/>
      <c r="AF72" s="204" t="s">
        <v>116</v>
      </c>
      <c r="AG72" s="192" t="s">
        <v>120</v>
      </c>
      <c r="AH72" s="203" t="s">
        <v>123</v>
      </c>
      <c r="AI72" s="202" t="s">
        <v>126</v>
      </c>
      <c r="AJ72" s="205" t="s">
        <v>31</v>
      </c>
      <c r="AK72" s="199"/>
      <c r="AL72" s="175"/>
      <c r="AM72" s="194"/>
      <c r="AN72" s="194"/>
      <c r="AS72" s="321" t="s">
        <v>252</v>
      </c>
      <c r="AT72" s="322" t="s">
        <v>253</v>
      </c>
    </row>
    <row r="73" spans="3:46" ht="20.100000000000001" customHeight="1" thickTop="1" thickBot="1" x14ac:dyDescent="0.25">
      <c r="C73" s="221"/>
      <c r="D73" s="222"/>
      <c r="E73" s="223" t="s">
        <v>201</v>
      </c>
      <c r="F73" s="260">
        <f>SUM(F58:F72)</f>
        <v>0</v>
      </c>
      <c r="G73" s="317">
        <f>SUM(G58:G72)</f>
        <v>0</v>
      </c>
      <c r="H73" s="224"/>
      <c r="I73" s="225" t="s">
        <v>116</v>
      </c>
      <c r="J73" s="226" t="s">
        <v>202</v>
      </c>
      <c r="K73" s="261">
        <f>SUM(K58:K72)</f>
        <v>0</v>
      </c>
      <c r="L73" s="316">
        <f>SUM(L58:L72)</f>
        <v>0</v>
      </c>
      <c r="M73" s="227" t="s">
        <v>120</v>
      </c>
      <c r="N73" s="228" t="s">
        <v>202</v>
      </c>
      <c r="O73" s="262">
        <f>SUM(O58:O72)</f>
        <v>0</v>
      </c>
      <c r="P73" s="229" t="s">
        <v>123</v>
      </c>
      <c r="Q73" s="226" t="s">
        <v>202</v>
      </c>
      <c r="R73" s="263">
        <f>SUM(R58:R72)</f>
        <v>0</v>
      </c>
      <c r="S73" s="315">
        <f>SUM(S58:S72)</f>
        <v>0</v>
      </c>
      <c r="T73" s="230" t="s">
        <v>126</v>
      </c>
      <c r="U73" s="226" t="s">
        <v>202</v>
      </c>
      <c r="V73" s="339">
        <f>SUM(V58:V72)</f>
        <v>0</v>
      </c>
      <c r="W73" s="324">
        <f>SUM(W58:W72)</f>
        <v>0</v>
      </c>
      <c r="Y73" s="195">
        <f>IF(AN73=1,F73,"")</f>
        <v>0</v>
      </c>
      <c r="Z73" s="195" t="str">
        <f>IF(AN73=2,F73,"")</f>
        <v/>
      </c>
      <c r="AA73" s="195" t="str">
        <f>IF(AN73=3,F73,"")</f>
        <v/>
      </c>
      <c r="AB73" s="195" t="str">
        <f>IF(AN73=4,F73,"")</f>
        <v/>
      </c>
      <c r="AC73" s="195" t="str">
        <f>IF(AN73=5,F73,"")</f>
        <v/>
      </c>
      <c r="AF73" s="195">
        <f>K73</f>
        <v>0</v>
      </c>
      <c r="AG73" s="195">
        <f>O73</f>
        <v>0</v>
      </c>
      <c r="AH73" s="195">
        <f>R73</f>
        <v>0</v>
      </c>
      <c r="AI73" s="195">
        <f>V73</f>
        <v>0</v>
      </c>
      <c r="AJ73" s="195">
        <f>K73+O73+R73+V73</f>
        <v>0</v>
      </c>
      <c r="AL73" s="193"/>
      <c r="AM73" s="2" t="str">
        <f>VLOOKUP(F73,$AL$7:$AM$11,2)</f>
        <v>&lt; 95</v>
      </c>
      <c r="AN73" s="48">
        <f>VLOOKUP(F73,$AL$7:$AN$11,3)</f>
        <v>1</v>
      </c>
      <c r="AO73" s="196"/>
      <c r="AQ73" s="196"/>
      <c r="AS73" s="323">
        <f>G73</f>
        <v>0</v>
      </c>
      <c r="AT73" s="323">
        <f>L73+S73+W73</f>
        <v>0</v>
      </c>
    </row>
    <row r="74" spans="3:46" ht="15" customHeight="1" thickBot="1" x14ac:dyDescent="0.25">
      <c r="G74" s="310"/>
      <c r="H74" s="16"/>
    </row>
    <row r="75" spans="3:46" ht="15" customHeight="1" x14ac:dyDescent="0.2">
      <c r="C75" s="692">
        <v>4</v>
      </c>
      <c r="D75" s="215">
        <v>1</v>
      </c>
      <c r="E75" s="210"/>
      <c r="F75" s="257"/>
      <c r="G75" s="312"/>
      <c r="H75" s="326"/>
      <c r="I75" s="211"/>
      <c r="J75" s="212"/>
      <c r="K75" s="257"/>
      <c r="L75" s="312"/>
      <c r="M75" s="211"/>
      <c r="N75" s="212"/>
      <c r="O75" s="257"/>
      <c r="P75" s="211"/>
      <c r="Q75" s="212"/>
      <c r="R75" s="257"/>
      <c r="S75" s="312"/>
      <c r="T75" s="211"/>
      <c r="U75" s="212"/>
      <c r="V75" s="337"/>
      <c r="W75" s="523"/>
    </row>
    <row r="76" spans="3:46" ht="15" customHeight="1" x14ac:dyDescent="0.2">
      <c r="C76" s="693"/>
      <c r="D76" s="216">
        <v>2</v>
      </c>
      <c r="E76" s="181"/>
      <c r="F76" s="258"/>
      <c r="G76" s="313"/>
      <c r="H76" s="327"/>
      <c r="I76" s="182"/>
      <c r="J76" s="183"/>
      <c r="K76" s="258"/>
      <c r="L76" s="313"/>
      <c r="M76" s="182"/>
      <c r="N76" s="184"/>
      <c r="O76" s="258"/>
      <c r="P76" s="182"/>
      <c r="Q76" s="184"/>
      <c r="R76" s="258"/>
      <c r="S76" s="313"/>
      <c r="T76" s="182"/>
      <c r="U76" s="183"/>
      <c r="V76" s="332"/>
      <c r="W76" s="524"/>
    </row>
    <row r="77" spans="3:46" ht="15" customHeight="1" x14ac:dyDescent="0.2">
      <c r="C77" s="694"/>
      <c r="D77" s="216">
        <v>3</v>
      </c>
      <c r="E77" s="181"/>
      <c r="F77" s="258"/>
      <c r="G77" s="313"/>
      <c r="H77" s="327"/>
      <c r="I77" s="182"/>
      <c r="J77" s="183"/>
      <c r="K77" s="258"/>
      <c r="L77" s="313"/>
      <c r="M77" s="182"/>
      <c r="N77" s="184"/>
      <c r="O77" s="258"/>
      <c r="P77" s="185"/>
      <c r="Q77" s="184"/>
      <c r="R77" s="258"/>
      <c r="S77" s="313"/>
      <c r="T77" s="182"/>
      <c r="U77" s="183"/>
      <c r="V77" s="332"/>
      <c r="W77" s="524"/>
    </row>
    <row r="78" spans="3:46" ht="15" customHeight="1" x14ac:dyDescent="0.2">
      <c r="C78" s="213" t="s">
        <v>192</v>
      </c>
      <c r="D78" s="216">
        <v>4</v>
      </c>
      <c r="E78" s="181"/>
      <c r="F78" s="258"/>
      <c r="G78" s="313"/>
      <c r="H78" s="327"/>
      <c r="I78" s="182"/>
      <c r="J78" s="183"/>
      <c r="K78" s="258"/>
      <c r="L78" s="313"/>
      <c r="M78" s="182"/>
      <c r="N78" s="184"/>
      <c r="O78" s="258"/>
      <c r="P78" s="185"/>
      <c r="Q78" s="184"/>
      <c r="R78" s="258"/>
      <c r="S78" s="313"/>
      <c r="T78" s="182"/>
      <c r="U78" s="184"/>
      <c r="V78" s="332"/>
      <c r="W78" s="524"/>
    </row>
    <row r="79" spans="3:46" ht="15" customHeight="1" x14ac:dyDescent="0.2">
      <c r="C79" s="213" t="s">
        <v>213</v>
      </c>
      <c r="D79" s="216">
        <v>5</v>
      </c>
      <c r="E79" s="181"/>
      <c r="F79" s="258"/>
      <c r="G79" s="313"/>
      <c r="H79" s="327"/>
      <c r="I79" s="182"/>
      <c r="J79" s="183"/>
      <c r="K79" s="258"/>
      <c r="L79" s="313"/>
      <c r="M79" s="182"/>
      <c r="N79" s="184"/>
      <c r="O79" s="258"/>
      <c r="P79" s="185"/>
      <c r="Q79" s="184"/>
      <c r="R79" s="258"/>
      <c r="S79" s="313"/>
      <c r="T79" s="182"/>
      <c r="U79" s="183"/>
      <c r="V79" s="332"/>
      <c r="W79" s="524"/>
    </row>
    <row r="80" spans="3:46" ht="15" customHeight="1" x14ac:dyDescent="0.2">
      <c r="C80" s="213"/>
      <c r="D80" s="216"/>
      <c r="E80" s="181"/>
      <c r="F80" s="258"/>
      <c r="G80" s="313"/>
      <c r="H80" s="327"/>
      <c r="I80" s="182"/>
      <c r="J80" s="183"/>
      <c r="K80" s="258"/>
      <c r="L80" s="313"/>
      <c r="M80" s="182"/>
      <c r="N80" s="184"/>
      <c r="O80" s="258"/>
      <c r="P80" s="185"/>
      <c r="Q80" s="184"/>
      <c r="R80" s="258"/>
      <c r="S80" s="313"/>
      <c r="T80" s="182"/>
      <c r="U80" s="183"/>
      <c r="V80" s="332"/>
      <c r="W80" s="524"/>
    </row>
    <row r="81" spans="3:46" ht="15" customHeight="1" x14ac:dyDescent="0.2">
      <c r="C81" s="526"/>
      <c r="D81" s="216"/>
      <c r="E81" s="181"/>
      <c r="F81" s="258"/>
      <c r="G81" s="313"/>
      <c r="H81" s="327"/>
      <c r="I81" s="182"/>
      <c r="J81" s="183"/>
      <c r="K81" s="258"/>
      <c r="L81" s="313"/>
      <c r="M81" s="182"/>
      <c r="N81" s="184"/>
      <c r="O81" s="258"/>
      <c r="P81" s="185"/>
      <c r="Q81" s="184"/>
      <c r="R81" s="258"/>
      <c r="S81" s="313"/>
      <c r="T81" s="182"/>
      <c r="U81" s="183"/>
      <c r="V81" s="332"/>
      <c r="W81" s="524"/>
    </row>
    <row r="82" spans="3:46" ht="15" customHeight="1" x14ac:dyDescent="0.2">
      <c r="C82" s="526"/>
      <c r="D82" s="216"/>
      <c r="E82" s="181"/>
      <c r="F82" s="258"/>
      <c r="G82" s="313"/>
      <c r="H82" s="327"/>
      <c r="I82" s="182"/>
      <c r="J82" s="183"/>
      <c r="K82" s="258"/>
      <c r="L82" s="313"/>
      <c r="M82" s="182"/>
      <c r="N82" s="184"/>
      <c r="O82" s="258"/>
      <c r="P82" s="185"/>
      <c r="Q82" s="184"/>
      <c r="R82" s="258"/>
      <c r="S82" s="313"/>
      <c r="T82" s="182"/>
      <c r="U82" s="184"/>
      <c r="V82" s="332"/>
      <c r="W82" s="524"/>
    </row>
    <row r="83" spans="3:46" ht="15" customHeight="1" x14ac:dyDescent="0.2">
      <c r="C83" s="526"/>
      <c r="D83" s="216"/>
      <c r="E83" s="181"/>
      <c r="F83" s="258"/>
      <c r="G83" s="313"/>
      <c r="H83" s="327"/>
      <c r="I83" s="182"/>
      <c r="J83" s="183"/>
      <c r="K83" s="258"/>
      <c r="L83" s="313"/>
      <c r="M83" s="182"/>
      <c r="N83" s="184"/>
      <c r="O83" s="258"/>
      <c r="P83" s="185"/>
      <c r="Q83" s="184"/>
      <c r="R83" s="258"/>
      <c r="S83" s="313"/>
      <c r="T83" s="182"/>
      <c r="U83" s="183"/>
      <c r="V83" s="332"/>
      <c r="W83" s="524"/>
    </row>
    <row r="84" spans="3:46" ht="15" customHeight="1" x14ac:dyDescent="0.2">
      <c r="C84" s="526"/>
      <c r="D84" s="216"/>
      <c r="E84" s="181"/>
      <c r="F84" s="258"/>
      <c r="G84" s="313"/>
      <c r="H84" s="327"/>
      <c r="I84" s="182"/>
      <c r="J84" s="183"/>
      <c r="K84" s="258"/>
      <c r="L84" s="313"/>
      <c r="M84" s="182"/>
      <c r="N84" s="184"/>
      <c r="O84" s="258"/>
      <c r="P84" s="185"/>
      <c r="Q84" s="184"/>
      <c r="R84" s="258"/>
      <c r="S84" s="313"/>
      <c r="T84" s="182"/>
      <c r="U84" s="183"/>
      <c r="V84" s="332"/>
      <c r="W84" s="524"/>
    </row>
    <row r="85" spans="3:46" ht="15" customHeight="1" x14ac:dyDescent="0.2">
      <c r="C85" s="213"/>
      <c r="D85" s="216"/>
      <c r="E85" s="181"/>
      <c r="F85" s="258"/>
      <c r="G85" s="313"/>
      <c r="H85" s="327"/>
      <c r="I85" s="182"/>
      <c r="J85" s="183"/>
      <c r="K85" s="258"/>
      <c r="L85" s="313"/>
      <c r="M85" s="182"/>
      <c r="N85" s="184"/>
      <c r="O85" s="258"/>
      <c r="P85" s="185"/>
      <c r="Q85" s="184"/>
      <c r="R85" s="258"/>
      <c r="S85" s="313"/>
      <c r="T85" s="182"/>
      <c r="U85" s="183"/>
      <c r="V85" s="332"/>
      <c r="W85" s="524"/>
    </row>
    <row r="86" spans="3:46" ht="15" customHeight="1" x14ac:dyDescent="0.2">
      <c r="C86" s="526"/>
      <c r="D86" s="216"/>
      <c r="E86" s="181"/>
      <c r="F86" s="258"/>
      <c r="G86" s="313"/>
      <c r="H86" s="327"/>
      <c r="I86" s="182"/>
      <c r="J86" s="183"/>
      <c r="K86" s="258"/>
      <c r="L86" s="313"/>
      <c r="M86" s="182"/>
      <c r="N86" s="184"/>
      <c r="O86" s="258"/>
      <c r="P86" s="185"/>
      <c r="Q86" s="184"/>
      <c r="R86" s="258"/>
      <c r="S86" s="313"/>
      <c r="T86" s="182"/>
      <c r="U86" s="183"/>
      <c r="V86" s="332"/>
      <c r="W86" s="524"/>
    </row>
    <row r="87" spans="3:46" ht="15" customHeight="1" x14ac:dyDescent="0.2">
      <c r="C87" s="526"/>
      <c r="D87" s="216"/>
      <c r="E87" s="181"/>
      <c r="F87" s="258"/>
      <c r="G87" s="313"/>
      <c r="H87" s="327"/>
      <c r="I87" s="182"/>
      <c r="J87" s="183"/>
      <c r="K87" s="258"/>
      <c r="L87" s="313"/>
      <c r="M87" s="182"/>
      <c r="N87" s="184"/>
      <c r="O87" s="258"/>
      <c r="P87" s="185"/>
      <c r="Q87" s="184"/>
      <c r="R87" s="258"/>
      <c r="S87" s="313"/>
      <c r="T87" s="182"/>
      <c r="U87" s="183"/>
      <c r="V87" s="332"/>
      <c r="W87" s="524"/>
    </row>
    <row r="88" spans="3:46" ht="15" customHeight="1" x14ac:dyDescent="0.2">
      <c r="C88" s="526"/>
      <c r="D88" s="216"/>
      <c r="E88" s="181"/>
      <c r="F88" s="258"/>
      <c r="G88" s="313"/>
      <c r="H88" s="327"/>
      <c r="I88" s="182"/>
      <c r="J88" s="183"/>
      <c r="K88" s="258"/>
      <c r="L88" s="313"/>
      <c r="M88" s="182"/>
      <c r="N88" s="184"/>
      <c r="O88" s="258"/>
      <c r="P88" s="185"/>
      <c r="Q88" s="184"/>
      <c r="R88" s="258"/>
      <c r="S88" s="313"/>
      <c r="T88" s="182"/>
      <c r="U88" s="184"/>
      <c r="V88" s="332"/>
      <c r="W88" s="524"/>
      <c r="AM88" s="175"/>
      <c r="AS88" s="709" t="s">
        <v>31</v>
      </c>
      <c r="AT88" s="710"/>
    </row>
    <row r="89" spans="3:46" ht="15" customHeight="1" thickBot="1" x14ac:dyDescent="0.25">
      <c r="C89" s="526"/>
      <c r="D89" s="219"/>
      <c r="E89" s="186"/>
      <c r="F89" s="259"/>
      <c r="G89" s="314"/>
      <c r="H89" s="327"/>
      <c r="I89" s="187"/>
      <c r="J89" s="188"/>
      <c r="K89" s="259"/>
      <c r="L89" s="314"/>
      <c r="M89" s="189"/>
      <c r="N89" s="190"/>
      <c r="O89" s="259"/>
      <c r="P89" s="189"/>
      <c r="Q89" s="190"/>
      <c r="R89" s="259"/>
      <c r="S89" s="314"/>
      <c r="T89" s="187"/>
      <c r="U89" s="190"/>
      <c r="V89" s="338"/>
      <c r="W89" s="525"/>
      <c r="Y89" s="191" t="s">
        <v>95</v>
      </c>
      <c r="Z89" s="192" t="s">
        <v>96</v>
      </c>
      <c r="AA89" s="192" t="s">
        <v>97</v>
      </c>
      <c r="AB89" s="192" t="s">
        <v>98</v>
      </c>
      <c r="AC89" s="192" t="s">
        <v>99</v>
      </c>
      <c r="AD89" s="196"/>
      <c r="AE89" s="199"/>
      <c r="AF89" s="204" t="s">
        <v>116</v>
      </c>
      <c r="AG89" s="192" t="s">
        <v>120</v>
      </c>
      <c r="AH89" s="203" t="s">
        <v>123</v>
      </c>
      <c r="AI89" s="202" t="s">
        <v>126</v>
      </c>
      <c r="AJ89" s="205" t="s">
        <v>31</v>
      </c>
      <c r="AK89" s="199"/>
      <c r="AL89" s="175"/>
      <c r="AM89" s="194"/>
      <c r="AN89" s="194"/>
      <c r="AS89" s="321" t="s">
        <v>252</v>
      </c>
      <c r="AT89" s="322" t="s">
        <v>253</v>
      </c>
    </row>
    <row r="90" spans="3:46" ht="20.100000000000001" customHeight="1" thickTop="1" thickBot="1" x14ac:dyDescent="0.25">
      <c r="C90" s="221"/>
      <c r="D90" s="222"/>
      <c r="E90" s="223" t="s">
        <v>201</v>
      </c>
      <c r="F90" s="260">
        <f>SUM(F75:F89)</f>
        <v>0</v>
      </c>
      <c r="G90" s="317">
        <f>SUM(G75:G89)</f>
        <v>0</v>
      </c>
      <c r="H90" s="224"/>
      <c r="I90" s="225" t="s">
        <v>116</v>
      </c>
      <c r="J90" s="226" t="s">
        <v>202</v>
      </c>
      <c r="K90" s="261">
        <f>SUM(K75:K89)</f>
        <v>0</v>
      </c>
      <c r="L90" s="316">
        <f>SUM(L75:L89)</f>
        <v>0</v>
      </c>
      <c r="M90" s="227" t="s">
        <v>120</v>
      </c>
      <c r="N90" s="228" t="s">
        <v>202</v>
      </c>
      <c r="O90" s="262">
        <f>SUM(O75:O89)</f>
        <v>0</v>
      </c>
      <c r="P90" s="229" t="s">
        <v>123</v>
      </c>
      <c r="Q90" s="226" t="s">
        <v>202</v>
      </c>
      <c r="R90" s="263">
        <f>SUM(R75:R89)</f>
        <v>0</v>
      </c>
      <c r="S90" s="315">
        <f>SUM(S75:S89)</f>
        <v>0</v>
      </c>
      <c r="T90" s="230" t="s">
        <v>126</v>
      </c>
      <c r="U90" s="226" t="s">
        <v>202</v>
      </c>
      <c r="V90" s="339">
        <f>SUM(V75:V89)</f>
        <v>0</v>
      </c>
      <c r="W90" s="324">
        <f>SUM(W75:W89)</f>
        <v>0</v>
      </c>
      <c r="Y90" s="195">
        <f>IF(AN90=1,F90,"")</f>
        <v>0</v>
      </c>
      <c r="Z90" s="195" t="str">
        <f>IF(AN90=2,F90,"")</f>
        <v/>
      </c>
      <c r="AA90" s="195" t="str">
        <f>IF(AN90=3,F90,"")</f>
        <v/>
      </c>
      <c r="AB90" s="195" t="str">
        <f>IF(AN90=4,F90,"")</f>
        <v/>
      </c>
      <c r="AC90" s="195" t="str">
        <f>IF(AN90=5,F90,"")</f>
        <v/>
      </c>
      <c r="AF90" s="195">
        <f>K90</f>
        <v>0</v>
      </c>
      <c r="AG90" s="195">
        <f>O90</f>
        <v>0</v>
      </c>
      <c r="AH90" s="195">
        <f>R90</f>
        <v>0</v>
      </c>
      <c r="AI90" s="195">
        <f>V90</f>
        <v>0</v>
      </c>
      <c r="AJ90" s="195">
        <f>K90+O90+R90+V90</f>
        <v>0</v>
      </c>
      <c r="AL90" s="193"/>
      <c r="AM90" s="2" t="str">
        <f>VLOOKUP(F90,$AL$7:$AM$11,2)</f>
        <v>&lt; 95</v>
      </c>
      <c r="AN90" s="48">
        <f>VLOOKUP(F90,$AL$7:$AN$11,3)</f>
        <v>1</v>
      </c>
      <c r="AO90" s="196"/>
      <c r="AQ90" s="196"/>
      <c r="AS90" s="323">
        <f>G90</f>
        <v>0</v>
      </c>
      <c r="AT90" s="323">
        <f>L90+S90+W90</f>
        <v>0</v>
      </c>
    </row>
    <row r="91" spans="3:46" ht="15" customHeight="1" thickBot="1" x14ac:dyDescent="0.25">
      <c r="G91" s="310"/>
      <c r="H91" s="16"/>
    </row>
    <row r="92" spans="3:46" ht="15" customHeight="1" x14ac:dyDescent="0.2">
      <c r="C92" s="692">
        <v>5</v>
      </c>
      <c r="D92" s="215">
        <v>1</v>
      </c>
      <c r="E92" s="210"/>
      <c r="F92" s="257"/>
      <c r="G92" s="312"/>
      <c r="H92" s="326"/>
      <c r="I92" s="211"/>
      <c r="J92" s="212"/>
      <c r="K92" s="257"/>
      <c r="L92" s="312"/>
      <c r="M92" s="211"/>
      <c r="N92" s="212"/>
      <c r="O92" s="257"/>
      <c r="P92" s="211"/>
      <c r="Q92" s="212"/>
      <c r="R92" s="257"/>
      <c r="S92" s="312"/>
      <c r="T92" s="211"/>
      <c r="U92" s="212"/>
      <c r="V92" s="337"/>
      <c r="W92" s="523"/>
    </row>
    <row r="93" spans="3:46" ht="15" customHeight="1" x14ac:dyDescent="0.2">
      <c r="C93" s="693"/>
      <c r="D93" s="216">
        <v>2</v>
      </c>
      <c r="E93" s="181"/>
      <c r="F93" s="258"/>
      <c r="G93" s="313"/>
      <c r="H93" s="327"/>
      <c r="I93" s="182"/>
      <c r="J93" s="183"/>
      <c r="K93" s="258"/>
      <c r="L93" s="313"/>
      <c r="M93" s="182"/>
      <c r="N93" s="184"/>
      <c r="O93" s="258"/>
      <c r="P93" s="182"/>
      <c r="Q93" s="184"/>
      <c r="R93" s="258"/>
      <c r="S93" s="313"/>
      <c r="T93" s="182"/>
      <c r="U93" s="183"/>
      <c r="V93" s="332"/>
      <c r="W93" s="524"/>
    </row>
    <row r="94" spans="3:46" ht="15" customHeight="1" x14ac:dyDescent="0.2">
      <c r="C94" s="694"/>
      <c r="D94" s="216">
        <v>3</v>
      </c>
      <c r="E94" s="181"/>
      <c r="F94" s="258"/>
      <c r="G94" s="313"/>
      <c r="H94" s="327"/>
      <c r="I94" s="182"/>
      <c r="J94" s="183"/>
      <c r="K94" s="258"/>
      <c r="L94" s="313"/>
      <c r="M94" s="182"/>
      <c r="N94" s="184"/>
      <c r="O94" s="258"/>
      <c r="P94" s="185"/>
      <c r="Q94" s="184"/>
      <c r="R94" s="258"/>
      <c r="S94" s="313"/>
      <c r="T94" s="182"/>
      <c r="U94" s="183"/>
      <c r="V94" s="332"/>
      <c r="W94" s="524"/>
    </row>
    <row r="95" spans="3:46" ht="15" customHeight="1" x14ac:dyDescent="0.2">
      <c r="C95" s="213" t="s">
        <v>192</v>
      </c>
      <c r="D95" s="216">
        <v>4</v>
      </c>
      <c r="E95" s="181"/>
      <c r="F95" s="258"/>
      <c r="G95" s="313"/>
      <c r="H95" s="327"/>
      <c r="I95" s="182"/>
      <c r="J95" s="183"/>
      <c r="K95" s="258"/>
      <c r="L95" s="313"/>
      <c r="M95" s="182"/>
      <c r="N95" s="184"/>
      <c r="O95" s="258"/>
      <c r="P95" s="185"/>
      <c r="Q95" s="184"/>
      <c r="R95" s="258"/>
      <c r="S95" s="313"/>
      <c r="T95" s="182"/>
      <c r="U95" s="184"/>
      <c r="V95" s="332"/>
      <c r="W95" s="524"/>
    </row>
    <row r="96" spans="3:46" ht="15" customHeight="1" x14ac:dyDescent="0.2">
      <c r="C96" s="213" t="s">
        <v>213</v>
      </c>
      <c r="D96" s="216">
        <v>5</v>
      </c>
      <c r="E96" s="181"/>
      <c r="F96" s="258"/>
      <c r="G96" s="313"/>
      <c r="H96" s="327"/>
      <c r="I96" s="182"/>
      <c r="J96" s="183"/>
      <c r="K96" s="258"/>
      <c r="L96" s="313"/>
      <c r="M96" s="182"/>
      <c r="N96" s="184"/>
      <c r="O96" s="258"/>
      <c r="P96" s="185"/>
      <c r="Q96" s="184"/>
      <c r="R96" s="258"/>
      <c r="S96" s="313"/>
      <c r="T96" s="182"/>
      <c r="U96" s="183"/>
      <c r="V96" s="332"/>
      <c r="W96" s="524"/>
    </row>
    <row r="97" spans="3:46" ht="15" customHeight="1" x14ac:dyDescent="0.2">
      <c r="C97" s="213"/>
      <c r="D97" s="216"/>
      <c r="E97" s="181"/>
      <c r="F97" s="258"/>
      <c r="G97" s="313"/>
      <c r="H97" s="327"/>
      <c r="I97" s="182"/>
      <c r="J97" s="183"/>
      <c r="K97" s="258"/>
      <c r="L97" s="313"/>
      <c r="M97" s="182"/>
      <c r="N97" s="184"/>
      <c r="O97" s="258"/>
      <c r="P97" s="185"/>
      <c r="Q97" s="184"/>
      <c r="R97" s="258"/>
      <c r="S97" s="313"/>
      <c r="T97" s="182"/>
      <c r="U97" s="183"/>
      <c r="V97" s="332"/>
      <c r="W97" s="524"/>
    </row>
    <row r="98" spans="3:46" ht="15" customHeight="1" x14ac:dyDescent="0.2">
      <c r="C98" s="526"/>
      <c r="D98" s="216"/>
      <c r="E98" s="181"/>
      <c r="F98" s="258"/>
      <c r="G98" s="313"/>
      <c r="H98" s="327"/>
      <c r="I98" s="182"/>
      <c r="J98" s="183"/>
      <c r="K98" s="258"/>
      <c r="L98" s="313"/>
      <c r="M98" s="182"/>
      <c r="N98" s="184"/>
      <c r="O98" s="258"/>
      <c r="P98" s="185"/>
      <c r="Q98" s="184"/>
      <c r="R98" s="258"/>
      <c r="S98" s="313"/>
      <c r="T98" s="182"/>
      <c r="U98" s="183"/>
      <c r="V98" s="332"/>
      <c r="W98" s="524"/>
    </row>
    <row r="99" spans="3:46" ht="15" customHeight="1" x14ac:dyDescent="0.2">
      <c r="C99" s="526"/>
      <c r="D99" s="216"/>
      <c r="E99" s="181"/>
      <c r="F99" s="258"/>
      <c r="G99" s="313"/>
      <c r="H99" s="327"/>
      <c r="I99" s="182"/>
      <c r="J99" s="183"/>
      <c r="K99" s="258"/>
      <c r="L99" s="313"/>
      <c r="M99" s="182"/>
      <c r="N99" s="184"/>
      <c r="O99" s="258"/>
      <c r="P99" s="185"/>
      <c r="Q99" s="184"/>
      <c r="R99" s="258"/>
      <c r="S99" s="313"/>
      <c r="T99" s="182"/>
      <c r="U99" s="184"/>
      <c r="V99" s="332"/>
      <c r="W99" s="524"/>
    </row>
    <row r="100" spans="3:46" ht="15" customHeight="1" x14ac:dyDescent="0.2">
      <c r="C100" s="526"/>
      <c r="D100" s="216"/>
      <c r="E100" s="181"/>
      <c r="F100" s="258"/>
      <c r="G100" s="313"/>
      <c r="H100" s="327"/>
      <c r="I100" s="182"/>
      <c r="J100" s="183"/>
      <c r="K100" s="258"/>
      <c r="L100" s="313"/>
      <c r="M100" s="182"/>
      <c r="N100" s="184"/>
      <c r="O100" s="258"/>
      <c r="P100" s="185"/>
      <c r="Q100" s="184"/>
      <c r="R100" s="258"/>
      <c r="S100" s="313"/>
      <c r="T100" s="182"/>
      <c r="U100" s="183"/>
      <c r="V100" s="332"/>
      <c r="W100" s="524"/>
    </row>
    <row r="101" spans="3:46" ht="15" customHeight="1" x14ac:dyDescent="0.2">
      <c r="C101" s="526"/>
      <c r="D101" s="216"/>
      <c r="E101" s="181"/>
      <c r="F101" s="258"/>
      <c r="G101" s="313"/>
      <c r="H101" s="327"/>
      <c r="I101" s="182"/>
      <c r="J101" s="183"/>
      <c r="K101" s="258"/>
      <c r="L101" s="313"/>
      <c r="M101" s="182"/>
      <c r="N101" s="184"/>
      <c r="O101" s="258"/>
      <c r="P101" s="185"/>
      <c r="Q101" s="184"/>
      <c r="R101" s="258"/>
      <c r="S101" s="313"/>
      <c r="T101" s="182"/>
      <c r="U101" s="183"/>
      <c r="V101" s="332"/>
      <c r="W101" s="524"/>
    </row>
    <row r="102" spans="3:46" ht="15" customHeight="1" x14ac:dyDescent="0.2">
      <c r="C102" s="213"/>
      <c r="D102" s="216"/>
      <c r="E102" s="181"/>
      <c r="F102" s="258"/>
      <c r="G102" s="313"/>
      <c r="H102" s="327"/>
      <c r="I102" s="182"/>
      <c r="J102" s="183"/>
      <c r="K102" s="258"/>
      <c r="L102" s="313"/>
      <c r="M102" s="182"/>
      <c r="N102" s="184"/>
      <c r="O102" s="258"/>
      <c r="P102" s="185"/>
      <c r="Q102" s="184"/>
      <c r="R102" s="258"/>
      <c r="S102" s="313"/>
      <c r="T102" s="182"/>
      <c r="U102" s="183"/>
      <c r="V102" s="332"/>
      <c r="W102" s="524"/>
    </row>
    <row r="103" spans="3:46" ht="15" customHeight="1" x14ac:dyDescent="0.2">
      <c r="C103" s="526"/>
      <c r="D103" s="216"/>
      <c r="E103" s="181"/>
      <c r="F103" s="258"/>
      <c r="G103" s="313"/>
      <c r="H103" s="327"/>
      <c r="I103" s="182"/>
      <c r="J103" s="183"/>
      <c r="K103" s="258"/>
      <c r="L103" s="313"/>
      <c r="M103" s="182"/>
      <c r="N103" s="184"/>
      <c r="O103" s="258"/>
      <c r="P103" s="185"/>
      <c r="Q103" s="184"/>
      <c r="R103" s="258"/>
      <c r="S103" s="313"/>
      <c r="T103" s="182"/>
      <c r="U103" s="183"/>
      <c r="V103" s="332"/>
      <c r="W103" s="524"/>
    </row>
    <row r="104" spans="3:46" ht="15" customHeight="1" x14ac:dyDescent="0.2">
      <c r="C104" s="526"/>
      <c r="D104" s="216"/>
      <c r="E104" s="181"/>
      <c r="F104" s="258"/>
      <c r="G104" s="313"/>
      <c r="H104" s="327"/>
      <c r="I104" s="182"/>
      <c r="J104" s="183"/>
      <c r="K104" s="258"/>
      <c r="L104" s="313"/>
      <c r="M104" s="182"/>
      <c r="N104" s="184"/>
      <c r="O104" s="258"/>
      <c r="P104" s="185"/>
      <c r="Q104" s="184"/>
      <c r="R104" s="258"/>
      <c r="S104" s="313"/>
      <c r="T104" s="182"/>
      <c r="U104" s="183"/>
      <c r="V104" s="332"/>
      <c r="W104" s="524"/>
    </row>
    <row r="105" spans="3:46" ht="15" customHeight="1" x14ac:dyDescent="0.2">
      <c r="C105" s="526"/>
      <c r="D105" s="216"/>
      <c r="E105" s="181"/>
      <c r="F105" s="258"/>
      <c r="G105" s="313"/>
      <c r="H105" s="327"/>
      <c r="I105" s="182"/>
      <c r="J105" s="183"/>
      <c r="K105" s="258"/>
      <c r="L105" s="313"/>
      <c r="M105" s="182"/>
      <c r="N105" s="184"/>
      <c r="O105" s="258"/>
      <c r="P105" s="185"/>
      <c r="Q105" s="184"/>
      <c r="R105" s="258"/>
      <c r="S105" s="313"/>
      <c r="T105" s="182"/>
      <c r="U105" s="184"/>
      <c r="V105" s="332"/>
      <c r="W105" s="524"/>
      <c r="AM105" s="175"/>
      <c r="AS105" s="709" t="s">
        <v>31</v>
      </c>
      <c r="AT105" s="710"/>
    </row>
    <row r="106" spans="3:46" ht="15" customHeight="1" thickBot="1" x14ac:dyDescent="0.25">
      <c r="C106" s="526"/>
      <c r="D106" s="219"/>
      <c r="E106" s="186"/>
      <c r="F106" s="259"/>
      <c r="G106" s="314"/>
      <c r="H106" s="327"/>
      <c r="I106" s="187"/>
      <c r="J106" s="188"/>
      <c r="K106" s="259"/>
      <c r="L106" s="314"/>
      <c r="M106" s="189"/>
      <c r="N106" s="190"/>
      <c r="O106" s="259"/>
      <c r="P106" s="189"/>
      <c r="Q106" s="190"/>
      <c r="R106" s="259"/>
      <c r="S106" s="314"/>
      <c r="T106" s="187"/>
      <c r="U106" s="190"/>
      <c r="V106" s="338"/>
      <c r="W106" s="525"/>
      <c r="Y106" s="191" t="s">
        <v>95</v>
      </c>
      <c r="Z106" s="192" t="s">
        <v>96</v>
      </c>
      <c r="AA106" s="192" t="s">
        <v>97</v>
      </c>
      <c r="AB106" s="192" t="s">
        <v>98</v>
      </c>
      <c r="AC106" s="192" t="s">
        <v>99</v>
      </c>
      <c r="AD106" s="196"/>
      <c r="AE106" s="199"/>
      <c r="AF106" s="204" t="s">
        <v>116</v>
      </c>
      <c r="AG106" s="192" t="s">
        <v>120</v>
      </c>
      <c r="AH106" s="203" t="s">
        <v>123</v>
      </c>
      <c r="AI106" s="202" t="s">
        <v>126</v>
      </c>
      <c r="AJ106" s="205" t="s">
        <v>31</v>
      </c>
      <c r="AK106" s="199"/>
      <c r="AL106" s="175"/>
      <c r="AM106" s="194"/>
      <c r="AN106" s="194"/>
      <c r="AS106" s="321" t="s">
        <v>252</v>
      </c>
      <c r="AT106" s="322" t="s">
        <v>253</v>
      </c>
    </row>
    <row r="107" spans="3:46" ht="20.100000000000001" customHeight="1" thickTop="1" thickBot="1" x14ac:dyDescent="0.25">
      <c r="C107" s="221"/>
      <c r="D107" s="222"/>
      <c r="E107" s="223" t="s">
        <v>201</v>
      </c>
      <c r="F107" s="260">
        <f>SUM(F92:F106)</f>
        <v>0</v>
      </c>
      <c r="G107" s="317">
        <f>SUM(G92:G106)</f>
        <v>0</v>
      </c>
      <c r="H107" s="224"/>
      <c r="I107" s="225" t="s">
        <v>116</v>
      </c>
      <c r="J107" s="226" t="s">
        <v>202</v>
      </c>
      <c r="K107" s="261">
        <f>SUM(K92:K106)</f>
        <v>0</v>
      </c>
      <c r="L107" s="316">
        <f>SUM(L92:L106)</f>
        <v>0</v>
      </c>
      <c r="M107" s="227" t="s">
        <v>120</v>
      </c>
      <c r="N107" s="228" t="s">
        <v>202</v>
      </c>
      <c r="O107" s="262">
        <f>SUM(O92:O106)</f>
        <v>0</v>
      </c>
      <c r="P107" s="229" t="s">
        <v>123</v>
      </c>
      <c r="Q107" s="226" t="s">
        <v>202</v>
      </c>
      <c r="R107" s="263">
        <f>SUM(R92:R106)</f>
        <v>0</v>
      </c>
      <c r="S107" s="315">
        <f>SUM(S92:S106)</f>
        <v>0</v>
      </c>
      <c r="T107" s="230" t="s">
        <v>126</v>
      </c>
      <c r="U107" s="226" t="s">
        <v>202</v>
      </c>
      <c r="V107" s="339">
        <f>SUM(V92:V106)</f>
        <v>0</v>
      </c>
      <c r="W107" s="324">
        <f>SUM(W92:W106)</f>
        <v>0</v>
      </c>
      <c r="Y107" s="195">
        <f>IF(AN107=1,F107,"")</f>
        <v>0</v>
      </c>
      <c r="Z107" s="195" t="str">
        <f>IF(AN107=2,F107,"")</f>
        <v/>
      </c>
      <c r="AA107" s="195" t="str">
        <f>IF(AN107=3,F107,"")</f>
        <v/>
      </c>
      <c r="AB107" s="195" t="str">
        <f>IF(AN107=4,F107,"")</f>
        <v/>
      </c>
      <c r="AC107" s="195" t="str">
        <f>IF(AN107=5,F107,"")</f>
        <v/>
      </c>
      <c r="AF107" s="195">
        <f>K107</f>
        <v>0</v>
      </c>
      <c r="AG107" s="195">
        <f>O107</f>
        <v>0</v>
      </c>
      <c r="AH107" s="195">
        <f>R107</f>
        <v>0</v>
      </c>
      <c r="AI107" s="195">
        <f>V107</f>
        <v>0</v>
      </c>
      <c r="AJ107" s="195">
        <f>K107+O107+R107+V107</f>
        <v>0</v>
      </c>
      <c r="AL107" s="193"/>
      <c r="AM107" s="2" t="str">
        <f>VLOOKUP(F107,$AL$7:$AM$11,2)</f>
        <v>&lt; 95</v>
      </c>
      <c r="AN107" s="48">
        <f>VLOOKUP(F107,$AL$7:$AN$11,3)</f>
        <v>1</v>
      </c>
      <c r="AO107" s="196"/>
      <c r="AQ107" s="196"/>
      <c r="AS107" s="323">
        <f>G107</f>
        <v>0</v>
      </c>
      <c r="AT107" s="323">
        <f>L107+S107+W107</f>
        <v>0</v>
      </c>
    </row>
    <row r="108" spans="3:46" ht="15" customHeight="1" thickBot="1" x14ac:dyDescent="0.25">
      <c r="G108" s="310"/>
      <c r="H108" s="16"/>
    </row>
    <row r="109" spans="3:46" ht="15" customHeight="1" x14ac:dyDescent="0.2">
      <c r="C109" s="692">
        <v>6</v>
      </c>
      <c r="D109" s="215">
        <v>1</v>
      </c>
      <c r="E109" s="210"/>
      <c r="F109" s="257"/>
      <c r="G109" s="312"/>
      <c r="H109" s="326"/>
      <c r="I109" s="211"/>
      <c r="J109" s="212"/>
      <c r="K109" s="257"/>
      <c r="L109" s="312"/>
      <c r="M109" s="211"/>
      <c r="N109" s="212"/>
      <c r="O109" s="257"/>
      <c r="P109" s="211"/>
      <c r="Q109" s="212"/>
      <c r="R109" s="257"/>
      <c r="S109" s="312"/>
      <c r="T109" s="211"/>
      <c r="U109" s="212"/>
      <c r="V109" s="337"/>
      <c r="W109" s="523"/>
    </row>
    <row r="110" spans="3:46" ht="15" customHeight="1" x14ac:dyDescent="0.2">
      <c r="C110" s="693"/>
      <c r="D110" s="216">
        <v>2</v>
      </c>
      <c r="E110" s="181"/>
      <c r="F110" s="258"/>
      <c r="G110" s="313"/>
      <c r="H110" s="327"/>
      <c r="I110" s="182"/>
      <c r="J110" s="183"/>
      <c r="K110" s="258"/>
      <c r="L110" s="313"/>
      <c r="M110" s="182"/>
      <c r="N110" s="184"/>
      <c r="O110" s="258"/>
      <c r="P110" s="182"/>
      <c r="Q110" s="184"/>
      <c r="R110" s="258"/>
      <c r="S110" s="313"/>
      <c r="T110" s="182"/>
      <c r="U110" s="183"/>
      <c r="V110" s="332"/>
      <c r="W110" s="524"/>
    </row>
    <row r="111" spans="3:46" ht="15" customHeight="1" x14ac:dyDescent="0.2">
      <c r="C111" s="694"/>
      <c r="D111" s="216">
        <v>3</v>
      </c>
      <c r="E111" s="181"/>
      <c r="F111" s="258"/>
      <c r="G111" s="313"/>
      <c r="H111" s="327"/>
      <c r="I111" s="182"/>
      <c r="J111" s="183"/>
      <c r="K111" s="258"/>
      <c r="L111" s="313"/>
      <c r="M111" s="182"/>
      <c r="N111" s="184"/>
      <c r="O111" s="258"/>
      <c r="P111" s="185"/>
      <c r="Q111" s="184"/>
      <c r="R111" s="258"/>
      <c r="S111" s="313"/>
      <c r="T111" s="182"/>
      <c r="U111" s="183"/>
      <c r="V111" s="332"/>
      <c r="W111" s="524"/>
    </row>
    <row r="112" spans="3:46" ht="15" customHeight="1" x14ac:dyDescent="0.2">
      <c r="C112" s="213" t="s">
        <v>192</v>
      </c>
      <c r="D112" s="216">
        <v>4</v>
      </c>
      <c r="E112" s="181"/>
      <c r="F112" s="258"/>
      <c r="G112" s="313"/>
      <c r="H112" s="327"/>
      <c r="I112" s="182"/>
      <c r="J112" s="183"/>
      <c r="K112" s="258"/>
      <c r="L112" s="313"/>
      <c r="M112" s="182"/>
      <c r="N112" s="184"/>
      <c r="O112" s="258"/>
      <c r="P112" s="185"/>
      <c r="Q112" s="184"/>
      <c r="R112" s="258"/>
      <c r="S112" s="313"/>
      <c r="T112" s="182"/>
      <c r="U112" s="184"/>
      <c r="V112" s="332"/>
      <c r="W112" s="524"/>
    </row>
    <row r="113" spans="3:46" ht="15" customHeight="1" x14ac:dyDescent="0.2">
      <c r="C113" s="213" t="s">
        <v>213</v>
      </c>
      <c r="D113" s="216">
        <v>5</v>
      </c>
      <c r="E113" s="181"/>
      <c r="F113" s="258"/>
      <c r="G113" s="313"/>
      <c r="H113" s="327"/>
      <c r="I113" s="182"/>
      <c r="J113" s="183"/>
      <c r="K113" s="258"/>
      <c r="L113" s="313"/>
      <c r="M113" s="182"/>
      <c r="N113" s="184"/>
      <c r="O113" s="258"/>
      <c r="P113" s="185"/>
      <c r="Q113" s="184"/>
      <c r="R113" s="258"/>
      <c r="S113" s="313"/>
      <c r="T113" s="182"/>
      <c r="U113" s="183"/>
      <c r="V113" s="332"/>
      <c r="W113" s="524"/>
    </row>
    <row r="114" spans="3:46" ht="15" customHeight="1" x14ac:dyDescent="0.2">
      <c r="C114" s="213"/>
      <c r="D114" s="216"/>
      <c r="E114" s="181"/>
      <c r="F114" s="258"/>
      <c r="G114" s="313"/>
      <c r="H114" s="327"/>
      <c r="I114" s="182"/>
      <c r="J114" s="183"/>
      <c r="K114" s="258"/>
      <c r="L114" s="313"/>
      <c r="M114" s="182"/>
      <c r="N114" s="184"/>
      <c r="O114" s="258"/>
      <c r="P114" s="185"/>
      <c r="Q114" s="184"/>
      <c r="R114" s="258"/>
      <c r="S114" s="313"/>
      <c r="T114" s="182"/>
      <c r="U114" s="183"/>
      <c r="V114" s="332"/>
      <c r="W114" s="524"/>
    </row>
    <row r="115" spans="3:46" ht="15" customHeight="1" x14ac:dyDescent="0.2">
      <c r="C115" s="526"/>
      <c r="D115" s="216"/>
      <c r="E115" s="181"/>
      <c r="F115" s="258"/>
      <c r="G115" s="313"/>
      <c r="H115" s="327"/>
      <c r="I115" s="182"/>
      <c r="J115" s="183"/>
      <c r="K115" s="258"/>
      <c r="L115" s="313"/>
      <c r="M115" s="182"/>
      <c r="N115" s="184"/>
      <c r="O115" s="258"/>
      <c r="P115" s="185"/>
      <c r="Q115" s="184"/>
      <c r="R115" s="258"/>
      <c r="S115" s="313"/>
      <c r="T115" s="182"/>
      <c r="U115" s="183"/>
      <c r="V115" s="332"/>
      <c r="W115" s="524"/>
    </row>
    <row r="116" spans="3:46" ht="15" customHeight="1" x14ac:dyDescent="0.2">
      <c r="C116" s="526"/>
      <c r="D116" s="216"/>
      <c r="E116" s="181"/>
      <c r="F116" s="258"/>
      <c r="G116" s="313"/>
      <c r="H116" s="327"/>
      <c r="I116" s="182"/>
      <c r="J116" s="183"/>
      <c r="K116" s="258"/>
      <c r="L116" s="313"/>
      <c r="M116" s="182"/>
      <c r="N116" s="184"/>
      <c r="O116" s="258"/>
      <c r="P116" s="185"/>
      <c r="Q116" s="184"/>
      <c r="R116" s="258"/>
      <c r="S116" s="313"/>
      <c r="T116" s="182"/>
      <c r="U116" s="184"/>
      <c r="V116" s="332"/>
      <c r="W116" s="524"/>
    </row>
    <row r="117" spans="3:46" ht="15" customHeight="1" x14ac:dyDescent="0.2">
      <c r="C117" s="526"/>
      <c r="D117" s="216"/>
      <c r="E117" s="181"/>
      <c r="F117" s="258"/>
      <c r="G117" s="313"/>
      <c r="H117" s="327"/>
      <c r="I117" s="182"/>
      <c r="J117" s="183"/>
      <c r="K117" s="258"/>
      <c r="L117" s="313"/>
      <c r="M117" s="182"/>
      <c r="N117" s="184"/>
      <c r="O117" s="258"/>
      <c r="P117" s="185"/>
      <c r="Q117" s="184"/>
      <c r="R117" s="258"/>
      <c r="S117" s="313"/>
      <c r="T117" s="182"/>
      <c r="U117" s="183"/>
      <c r="V117" s="332"/>
      <c r="W117" s="524"/>
    </row>
    <row r="118" spans="3:46" ht="15" customHeight="1" x14ac:dyDescent="0.2">
      <c r="C118" s="526"/>
      <c r="D118" s="216"/>
      <c r="E118" s="181"/>
      <c r="F118" s="258"/>
      <c r="G118" s="313"/>
      <c r="H118" s="327"/>
      <c r="I118" s="182"/>
      <c r="J118" s="183"/>
      <c r="K118" s="258"/>
      <c r="L118" s="313"/>
      <c r="M118" s="182"/>
      <c r="N118" s="184"/>
      <c r="O118" s="258"/>
      <c r="P118" s="185"/>
      <c r="Q118" s="184"/>
      <c r="R118" s="258"/>
      <c r="S118" s="313"/>
      <c r="T118" s="182"/>
      <c r="U118" s="183"/>
      <c r="V118" s="332"/>
      <c r="W118" s="524"/>
    </row>
    <row r="119" spans="3:46" ht="15" customHeight="1" x14ac:dyDescent="0.2">
      <c r="C119" s="213"/>
      <c r="D119" s="216"/>
      <c r="E119" s="181"/>
      <c r="F119" s="258"/>
      <c r="G119" s="313"/>
      <c r="H119" s="327"/>
      <c r="I119" s="182"/>
      <c r="J119" s="183"/>
      <c r="K119" s="258"/>
      <c r="L119" s="313"/>
      <c r="M119" s="182"/>
      <c r="N119" s="184"/>
      <c r="O119" s="258"/>
      <c r="P119" s="185"/>
      <c r="Q119" s="184"/>
      <c r="R119" s="258"/>
      <c r="S119" s="313"/>
      <c r="T119" s="182"/>
      <c r="U119" s="183"/>
      <c r="V119" s="332"/>
      <c r="W119" s="524"/>
    </row>
    <row r="120" spans="3:46" ht="15" customHeight="1" x14ac:dyDescent="0.2">
      <c r="C120" s="526"/>
      <c r="D120" s="216"/>
      <c r="E120" s="181"/>
      <c r="F120" s="258"/>
      <c r="G120" s="313"/>
      <c r="H120" s="327"/>
      <c r="I120" s="182"/>
      <c r="J120" s="183"/>
      <c r="K120" s="258"/>
      <c r="L120" s="313"/>
      <c r="M120" s="182"/>
      <c r="N120" s="184"/>
      <c r="O120" s="258"/>
      <c r="P120" s="185"/>
      <c r="Q120" s="184"/>
      <c r="R120" s="258"/>
      <c r="S120" s="313"/>
      <c r="T120" s="182"/>
      <c r="U120" s="183"/>
      <c r="V120" s="332"/>
      <c r="W120" s="524"/>
    </row>
    <row r="121" spans="3:46" ht="15" customHeight="1" x14ac:dyDescent="0.2">
      <c r="C121" s="526"/>
      <c r="D121" s="216"/>
      <c r="E121" s="181"/>
      <c r="F121" s="258"/>
      <c r="G121" s="313"/>
      <c r="H121" s="327"/>
      <c r="I121" s="182"/>
      <c r="J121" s="183"/>
      <c r="K121" s="258"/>
      <c r="L121" s="313"/>
      <c r="M121" s="182"/>
      <c r="N121" s="184"/>
      <c r="O121" s="258"/>
      <c r="P121" s="185"/>
      <c r="Q121" s="184"/>
      <c r="R121" s="258"/>
      <c r="S121" s="313"/>
      <c r="T121" s="182"/>
      <c r="U121" s="183"/>
      <c r="V121" s="332"/>
      <c r="W121" s="524"/>
    </row>
    <row r="122" spans="3:46" ht="15" customHeight="1" x14ac:dyDescent="0.2">
      <c r="C122" s="526"/>
      <c r="D122" s="216"/>
      <c r="E122" s="181"/>
      <c r="F122" s="258"/>
      <c r="G122" s="313"/>
      <c r="H122" s="327"/>
      <c r="I122" s="182"/>
      <c r="J122" s="183"/>
      <c r="K122" s="258"/>
      <c r="L122" s="313"/>
      <c r="M122" s="182"/>
      <c r="N122" s="184"/>
      <c r="O122" s="258"/>
      <c r="P122" s="185"/>
      <c r="Q122" s="184"/>
      <c r="R122" s="258"/>
      <c r="S122" s="313"/>
      <c r="T122" s="182"/>
      <c r="U122" s="184"/>
      <c r="V122" s="332"/>
      <c r="W122" s="524"/>
      <c r="AM122" s="175"/>
      <c r="AS122" s="709" t="s">
        <v>31</v>
      </c>
      <c r="AT122" s="710"/>
    </row>
    <row r="123" spans="3:46" ht="15" customHeight="1" thickBot="1" x14ac:dyDescent="0.25">
      <c r="C123" s="526"/>
      <c r="D123" s="219"/>
      <c r="E123" s="186"/>
      <c r="F123" s="259"/>
      <c r="G123" s="314"/>
      <c r="H123" s="327"/>
      <c r="I123" s="187"/>
      <c r="J123" s="188"/>
      <c r="K123" s="259"/>
      <c r="L123" s="314"/>
      <c r="M123" s="189"/>
      <c r="N123" s="190"/>
      <c r="O123" s="259"/>
      <c r="P123" s="189"/>
      <c r="Q123" s="190"/>
      <c r="R123" s="259"/>
      <c r="S123" s="314"/>
      <c r="T123" s="187"/>
      <c r="U123" s="190"/>
      <c r="V123" s="338"/>
      <c r="W123" s="525"/>
      <c r="Y123" s="191" t="s">
        <v>95</v>
      </c>
      <c r="Z123" s="192" t="s">
        <v>96</v>
      </c>
      <c r="AA123" s="192" t="s">
        <v>97</v>
      </c>
      <c r="AB123" s="192" t="s">
        <v>98</v>
      </c>
      <c r="AC123" s="192" t="s">
        <v>99</v>
      </c>
      <c r="AD123" s="196"/>
      <c r="AE123" s="199"/>
      <c r="AF123" s="204" t="s">
        <v>116</v>
      </c>
      <c r="AG123" s="192" t="s">
        <v>120</v>
      </c>
      <c r="AH123" s="203" t="s">
        <v>123</v>
      </c>
      <c r="AI123" s="202" t="s">
        <v>126</v>
      </c>
      <c r="AJ123" s="205" t="s">
        <v>31</v>
      </c>
      <c r="AK123" s="199"/>
      <c r="AL123" s="175"/>
      <c r="AM123" s="194"/>
      <c r="AN123" s="194"/>
      <c r="AS123" s="321" t="s">
        <v>252</v>
      </c>
      <c r="AT123" s="322" t="s">
        <v>253</v>
      </c>
    </row>
    <row r="124" spans="3:46" ht="20.100000000000001" customHeight="1" thickTop="1" thickBot="1" x14ac:dyDescent="0.25">
      <c r="C124" s="221"/>
      <c r="D124" s="222"/>
      <c r="E124" s="223" t="s">
        <v>201</v>
      </c>
      <c r="F124" s="260">
        <f>SUM(F109:F123)</f>
        <v>0</v>
      </c>
      <c r="G124" s="317">
        <f>SUM(G109:G123)</f>
        <v>0</v>
      </c>
      <c r="H124" s="224"/>
      <c r="I124" s="225" t="s">
        <v>116</v>
      </c>
      <c r="J124" s="226" t="s">
        <v>202</v>
      </c>
      <c r="K124" s="261">
        <f>SUM(K109:K123)</f>
        <v>0</v>
      </c>
      <c r="L124" s="316">
        <f>SUM(L109:L123)</f>
        <v>0</v>
      </c>
      <c r="M124" s="227" t="s">
        <v>120</v>
      </c>
      <c r="N124" s="228" t="s">
        <v>202</v>
      </c>
      <c r="O124" s="262">
        <f>SUM(O109:O123)</f>
        <v>0</v>
      </c>
      <c r="P124" s="229" t="s">
        <v>123</v>
      </c>
      <c r="Q124" s="226" t="s">
        <v>202</v>
      </c>
      <c r="R124" s="263">
        <f>SUM(R109:R123)</f>
        <v>0</v>
      </c>
      <c r="S124" s="315">
        <f>SUM(S109:S123)</f>
        <v>0</v>
      </c>
      <c r="T124" s="230" t="s">
        <v>126</v>
      </c>
      <c r="U124" s="226" t="s">
        <v>202</v>
      </c>
      <c r="V124" s="339">
        <f>SUM(V109:V123)</f>
        <v>0</v>
      </c>
      <c r="W124" s="324">
        <f>SUM(W109:W123)</f>
        <v>0</v>
      </c>
      <c r="Y124" s="195">
        <f>IF(AN124=1,F124,"")</f>
        <v>0</v>
      </c>
      <c r="Z124" s="195" t="str">
        <f>IF(AN124=2,F124,"")</f>
        <v/>
      </c>
      <c r="AA124" s="195" t="str">
        <f>IF(AN124=3,F124,"")</f>
        <v/>
      </c>
      <c r="AB124" s="195" t="str">
        <f>IF(AN124=4,F124,"")</f>
        <v/>
      </c>
      <c r="AC124" s="195" t="str">
        <f>IF(AN124=5,F124,"")</f>
        <v/>
      </c>
      <c r="AF124" s="195">
        <f>K124</f>
        <v>0</v>
      </c>
      <c r="AG124" s="195">
        <f>O124</f>
        <v>0</v>
      </c>
      <c r="AH124" s="195">
        <f>R124</f>
        <v>0</v>
      </c>
      <c r="AI124" s="195">
        <f>V124</f>
        <v>0</v>
      </c>
      <c r="AJ124" s="195">
        <f>K124+O124+R124+V124</f>
        <v>0</v>
      </c>
      <c r="AL124" s="193"/>
      <c r="AM124" s="2" t="str">
        <f>VLOOKUP(F124,$AL$7:$AM$11,2)</f>
        <v>&lt; 95</v>
      </c>
      <c r="AN124" s="48">
        <f>VLOOKUP(F124,$AL$7:$AN$11,3)</f>
        <v>1</v>
      </c>
      <c r="AO124" s="196"/>
      <c r="AQ124" s="196"/>
      <c r="AS124" s="323">
        <f>G124</f>
        <v>0</v>
      </c>
      <c r="AT124" s="323">
        <f>L124+S124+W124</f>
        <v>0</v>
      </c>
    </row>
    <row r="125" spans="3:46" ht="15" customHeight="1" thickBot="1" x14ac:dyDescent="0.25">
      <c r="G125" s="310"/>
      <c r="H125" s="16"/>
    </row>
    <row r="126" spans="3:46" ht="15" customHeight="1" x14ac:dyDescent="0.2">
      <c r="C126" s="692">
        <v>7</v>
      </c>
      <c r="D126" s="215">
        <v>1</v>
      </c>
      <c r="E126" s="210"/>
      <c r="F126" s="257"/>
      <c r="G126" s="312"/>
      <c r="H126" s="326"/>
      <c r="I126" s="211"/>
      <c r="J126" s="212"/>
      <c r="K126" s="257"/>
      <c r="L126" s="312"/>
      <c r="M126" s="211"/>
      <c r="N126" s="212"/>
      <c r="O126" s="257"/>
      <c r="P126" s="211"/>
      <c r="Q126" s="212"/>
      <c r="R126" s="257"/>
      <c r="S126" s="312"/>
      <c r="T126" s="211"/>
      <c r="U126" s="212"/>
      <c r="V126" s="337"/>
      <c r="W126" s="523"/>
    </row>
    <row r="127" spans="3:46" ht="15" customHeight="1" x14ac:dyDescent="0.2">
      <c r="C127" s="693"/>
      <c r="D127" s="216">
        <v>2</v>
      </c>
      <c r="E127" s="181"/>
      <c r="F127" s="258"/>
      <c r="G127" s="313"/>
      <c r="H127" s="327"/>
      <c r="I127" s="182"/>
      <c r="J127" s="183"/>
      <c r="K127" s="258"/>
      <c r="L127" s="313"/>
      <c r="M127" s="182"/>
      <c r="N127" s="184"/>
      <c r="O127" s="258"/>
      <c r="P127" s="182"/>
      <c r="Q127" s="184"/>
      <c r="R127" s="258"/>
      <c r="S127" s="313"/>
      <c r="T127" s="182"/>
      <c r="U127" s="183"/>
      <c r="V127" s="332"/>
      <c r="W127" s="524"/>
    </row>
    <row r="128" spans="3:46" ht="15" customHeight="1" x14ac:dyDescent="0.2">
      <c r="C128" s="694"/>
      <c r="D128" s="216">
        <v>3</v>
      </c>
      <c r="E128" s="181"/>
      <c r="F128" s="258"/>
      <c r="G128" s="313"/>
      <c r="H128" s="327"/>
      <c r="I128" s="182"/>
      <c r="J128" s="183"/>
      <c r="K128" s="258"/>
      <c r="L128" s="313"/>
      <c r="M128" s="182"/>
      <c r="N128" s="184"/>
      <c r="O128" s="258"/>
      <c r="P128" s="185"/>
      <c r="Q128" s="184"/>
      <c r="R128" s="258"/>
      <c r="S128" s="313"/>
      <c r="T128" s="182"/>
      <c r="U128" s="183"/>
      <c r="V128" s="332"/>
      <c r="W128" s="524"/>
    </row>
    <row r="129" spans="3:46" ht="15" customHeight="1" x14ac:dyDescent="0.2">
      <c r="C129" s="213" t="s">
        <v>192</v>
      </c>
      <c r="D129" s="216">
        <v>4</v>
      </c>
      <c r="E129" s="181"/>
      <c r="F129" s="258"/>
      <c r="G129" s="313"/>
      <c r="H129" s="327"/>
      <c r="I129" s="182"/>
      <c r="J129" s="183"/>
      <c r="K129" s="258"/>
      <c r="L129" s="313"/>
      <c r="M129" s="182"/>
      <c r="N129" s="184"/>
      <c r="O129" s="258"/>
      <c r="P129" s="185"/>
      <c r="Q129" s="184"/>
      <c r="R129" s="258"/>
      <c r="S129" s="313"/>
      <c r="T129" s="182"/>
      <c r="U129" s="184"/>
      <c r="V129" s="332"/>
      <c r="W129" s="524"/>
    </row>
    <row r="130" spans="3:46" ht="15" customHeight="1" x14ac:dyDescent="0.2">
      <c r="C130" s="213" t="s">
        <v>213</v>
      </c>
      <c r="D130" s="216">
        <v>5</v>
      </c>
      <c r="E130" s="181"/>
      <c r="F130" s="258"/>
      <c r="G130" s="313"/>
      <c r="H130" s="327"/>
      <c r="I130" s="182"/>
      <c r="J130" s="183"/>
      <c r="K130" s="258"/>
      <c r="L130" s="313"/>
      <c r="M130" s="182"/>
      <c r="N130" s="184"/>
      <c r="O130" s="258"/>
      <c r="P130" s="185"/>
      <c r="Q130" s="184"/>
      <c r="R130" s="258"/>
      <c r="S130" s="313"/>
      <c r="T130" s="182"/>
      <c r="U130" s="183"/>
      <c r="V130" s="332"/>
      <c r="W130" s="524"/>
    </row>
    <row r="131" spans="3:46" ht="15" customHeight="1" x14ac:dyDescent="0.2">
      <c r="C131" s="213"/>
      <c r="D131" s="216"/>
      <c r="E131" s="181"/>
      <c r="F131" s="258"/>
      <c r="G131" s="313"/>
      <c r="H131" s="327"/>
      <c r="I131" s="182"/>
      <c r="J131" s="183"/>
      <c r="K131" s="258"/>
      <c r="L131" s="313"/>
      <c r="M131" s="182"/>
      <c r="N131" s="184"/>
      <c r="O131" s="258"/>
      <c r="P131" s="185"/>
      <c r="Q131" s="184"/>
      <c r="R131" s="258"/>
      <c r="S131" s="313"/>
      <c r="T131" s="182"/>
      <c r="U131" s="183"/>
      <c r="V131" s="332"/>
      <c r="W131" s="524"/>
    </row>
    <row r="132" spans="3:46" ht="15" customHeight="1" x14ac:dyDescent="0.2">
      <c r="C132" s="526"/>
      <c r="D132" s="216"/>
      <c r="E132" s="181"/>
      <c r="F132" s="258"/>
      <c r="G132" s="313"/>
      <c r="H132" s="327"/>
      <c r="I132" s="182"/>
      <c r="J132" s="183"/>
      <c r="K132" s="258"/>
      <c r="L132" s="313"/>
      <c r="M132" s="182"/>
      <c r="N132" s="184"/>
      <c r="O132" s="258"/>
      <c r="P132" s="185"/>
      <c r="Q132" s="184"/>
      <c r="R132" s="258"/>
      <c r="S132" s="313"/>
      <c r="T132" s="182"/>
      <c r="U132" s="183"/>
      <c r="V132" s="332"/>
      <c r="W132" s="524"/>
    </row>
    <row r="133" spans="3:46" ht="15" customHeight="1" x14ac:dyDescent="0.2">
      <c r="C133" s="526"/>
      <c r="D133" s="216"/>
      <c r="E133" s="181"/>
      <c r="F133" s="258"/>
      <c r="G133" s="313"/>
      <c r="H133" s="327"/>
      <c r="I133" s="182"/>
      <c r="J133" s="183"/>
      <c r="K133" s="258"/>
      <c r="L133" s="313"/>
      <c r="M133" s="182"/>
      <c r="N133" s="184"/>
      <c r="O133" s="258"/>
      <c r="P133" s="185"/>
      <c r="Q133" s="184"/>
      <c r="R133" s="258"/>
      <c r="S133" s="313"/>
      <c r="T133" s="182"/>
      <c r="U133" s="184"/>
      <c r="V133" s="332"/>
      <c r="W133" s="524"/>
    </row>
    <row r="134" spans="3:46" ht="15" customHeight="1" x14ac:dyDescent="0.2">
      <c r="C134" s="526"/>
      <c r="D134" s="216"/>
      <c r="E134" s="181"/>
      <c r="F134" s="258"/>
      <c r="G134" s="313"/>
      <c r="H134" s="327"/>
      <c r="I134" s="182"/>
      <c r="J134" s="183"/>
      <c r="K134" s="258"/>
      <c r="L134" s="313"/>
      <c r="M134" s="182"/>
      <c r="N134" s="184"/>
      <c r="O134" s="258"/>
      <c r="P134" s="185"/>
      <c r="Q134" s="184"/>
      <c r="R134" s="258"/>
      <c r="S134" s="313"/>
      <c r="T134" s="182"/>
      <c r="U134" s="183"/>
      <c r="V134" s="332"/>
      <c r="W134" s="524"/>
    </row>
    <row r="135" spans="3:46" ht="15" customHeight="1" x14ac:dyDescent="0.2">
      <c r="C135" s="526"/>
      <c r="D135" s="216"/>
      <c r="E135" s="181"/>
      <c r="F135" s="258"/>
      <c r="G135" s="313"/>
      <c r="H135" s="327"/>
      <c r="I135" s="182"/>
      <c r="J135" s="183"/>
      <c r="K135" s="258"/>
      <c r="L135" s="313"/>
      <c r="M135" s="182"/>
      <c r="N135" s="184"/>
      <c r="O135" s="258"/>
      <c r="P135" s="185"/>
      <c r="Q135" s="184"/>
      <c r="R135" s="258"/>
      <c r="S135" s="313"/>
      <c r="T135" s="182"/>
      <c r="U135" s="183"/>
      <c r="V135" s="332"/>
      <c r="W135" s="524"/>
    </row>
    <row r="136" spans="3:46" ht="15" customHeight="1" x14ac:dyDescent="0.2">
      <c r="C136" s="213"/>
      <c r="D136" s="216"/>
      <c r="E136" s="181"/>
      <c r="F136" s="258"/>
      <c r="G136" s="313"/>
      <c r="H136" s="327"/>
      <c r="I136" s="182"/>
      <c r="J136" s="183"/>
      <c r="K136" s="258"/>
      <c r="L136" s="313"/>
      <c r="M136" s="182"/>
      <c r="N136" s="184"/>
      <c r="O136" s="258"/>
      <c r="P136" s="185"/>
      <c r="Q136" s="184"/>
      <c r="R136" s="258"/>
      <c r="S136" s="313"/>
      <c r="T136" s="182"/>
      <c r="U136" s="183"/>
      <c r="V136" s="332"/>
      <c r="W136" s="524"/>
    </row>
    <row r="137" spans="3:46" ht="15" customHeight="1" x14ac:dyDescent="0.2">
      <c r="C137" s="526"/>
      <c r="D137" s="216"/>
      <c r="E137" s="181"/>
      <c r="F137" s="258"/>
      <c r="G137" s="313"/>
      <c r="H137" s="327"/>
      <c r="I137" s="182"/>
      <c r="J137" s="183"/>
      <c r="K137" s="258"/>
      <c r="L137" s="313"/>
      <c r="M137" s="182"/>
      <c r="N137" s="184"/>
      <c r="O137" s="258"/>
      <c r="P137" s="185"/>
      <c r="Q137" s="184"/>
      <c r="R137" s="258"/>
      <c r="S137" s="313"/>
      <c r="T137" s="182"/>
      <c r="U137" s="183"/>
      <c r="V137" s="332"/>
      <c r="W137" s="524"/>
    </row>
    <row r="138" spans="3:46" ht="15" customHeight="1" x14ac:dyDescent="0.2">
      <c r="C138" s="526"/>
      <c r="D138" s="216"/>
      <c r="E138" s="181"/>
      <c r="F138" s="258"/>
      <c r="G138" s="313"/>
      <c r="H138" s="327"/>
      <c r="I138" s="182"/>
      <c r="J138" s="183"/>
      <c r="K138" s="258"/>
      <c r="L138" s="313"/>
      <c r="M138" s="182"/>
      <c r="N138" s="184"/>
      <c r="O138" s="258"/>
      <c r="P138" s="185"/>
      <c r="Q138" s="184"/>
      <c r="R138" s="258"/>
      <c r="S138" s="313"/>
      <c r="T138" s="182"/>
      <c r="U138" s="183"/>
      <c r="V138" s="332"/>
      <c r="W138" s="524"/>
    </row>
    <row r="139" spans="3:46" ht="15" customHeight="1" x14ac:dyDescent="0.2">
      <c r="C139" s="526"/>
      <c r="D139" s="216"/>
      <c r="E139" s="181"/>
      <c r="F139" s="258"/>
      <c r="G139" s="313"/>
      <c r="H139" s="327"/>
      <c r="I139" s="182"/>
      <c r="J139" s="183"/>
      <c r="K139" s="258"/>
      <c r="L139" s="313"/>
      <c r="M139" s="182"/>
      <c r="N139" s="184"/>
      <c r="O139" s="258"/>
      <c r="P139" s="185"/>
      <c r="Q139" s="184"/>
      <c r="R139" s="258"/>
      <c r="S139" s="313"/>
      <c r="T139" s="182"/>
      <c r="U139" s="184"/>
      <c r="V139" s="332"/>
      <c r="W139" s="524"/>
      <c r="AM139" s="175"/>
      <c r="AS139" s="709" t="s">
        <v>31</v>
      </c>
      <c r="AT139" s="710"/>
    </row>
    <row r="140" spans="3:46" ht="15" customHeight="1" thickBot="1" x14ac:dyDescent="0.25">
      <c r="C140" s="526"/>
      <c r="D140" s="219"/>
      <c r="E140" s="186"/>
      <c r="F140" s="259"/>
      <c r="G140" s="314"/>
      <c r="H140" s="327"/>
      <c r="I140" s="187"/>
      <c r="J140" s="188"/>
      <c r="K140" s="259"/>
      <c r="L140" s="314"/>
      <c r="M140" s="189"/>
      <c r="N140" s="190"/>
      <c r="O140" s="259"/>
      <c r="P140" s="189"/>
      <c r="Q140" s="190"/>
      <c r="R140" s="259"/>
      <c r="S140" s="314"/>
      <c r="T140" s="187"/>
      <c r="U140" s="190"/>
      <c r="V140" s="338"/>
      <c r="W140" s="525"/>
      <c r="Y140" s="191" t="s">
        <v>95</v>
      </c>
      <c r="Z140" s="192" t="s">
        <v>96</v>
      </c>
      <c r="AA140" s="192" t="s">
        <v>97</v>
      </c>
      <c r="AB140" s="192" t="s">
        <v>98</v>
      </c>
      <c r="AC140" s="192" t="s">
        <v>99</v>
      </c>
      <c r="AD140" s="196"/>
      <c r="AE140" s="199"/>
      <c r="AF140" s="204" t="s">
        <v>116</v>
      </c>
      <c r="AG140" s="192" t="s">
        <v>120</v>
      </c>
      <c r="AH140" s="203" t="s">
        <v>123</v>
      </c>
      <c r="AI140" s="202" t="s">
        <v>126</v>
      </c>
      <c r="AJ140" s="205" t="s">
        <v>31</v>
      </c>
      <c r="AK140" s="199"/>
      <c r="AL140" s="175"/>
      <c r="AM140" s="194"/>
      <c r="AN140" s="194"/>
      <c r="AS140" s="321" t="s">
        <v>252</v>
      </c>
      <c r="AT140" s="322" t="s">
        <v>253</v>
      </c>
    </row>
    <row r="141" spans="3:46" ht="20.100000000000001" customHeight="1" thickTop="1" thickBot="1" x14ac:dyDescent="0.25">
      <c r="C141" s="221"/>
      <c r="D141" s="222"/>
      <c r="E141" s="223" t="s">
        <v>201</v>
      </c>
      <c r="F141" s="260">
        <f>SUM(F126:F140)</f>
        <v>0</v>
      </c>
      <c r="G141" s="317">
        <f>SUM(G126:G140)</f>
        <v>0</v>
      </c>
      <c r="H141" s="224"/>
      <c r="I141" s="225" t="s">
        <v>116</v>
      </c>
      <c r="J141" s="226" t="s">
        <v>202</v>
      </c>
      <c r="K141" s="261">
        <f>SUM(K126:K140)</f>
        <v>0</v>
      </c>
      <c r="L141" s="316">
        <f>SUM(L126:L140)</f>
        <v>0</v>
      </c>
      <c r="M141" s="227" t="s">
        <v>120</v>
      </c>
      <c r="N141" s="228" t="s">
        <v>202</v>
      </c>
      <c r="O141" s="262">
        <f>SUM(O126:O140)</f>
        <v>0</v>
      </c>
      <c r="P141" s="229" t="s">
        <v>123</v>
      </c>
      <c r="Q141" s="226" t="s">
        <v>202</v>
      </c>
      <c r="R141" s="263">
        <f>SUM(R126:R140)</f>
        <v>0</v>
      </c>
      <c r="S141" s="315">
        <f>SUM(S126:S140)</f>
        <v>0</v>
      </c>
      <c r="T141" s="230" t="s">
        <v>126</v>
      </c>
      <c r="U141" s="226" t="s">
        <v>202</v>
      </c>
      <c r="V141" s="339">
        <f>SUM(V126:V140)</f>
        <v>0</v>
      </c>
      <c r="W141" s="324">
        <f>SUM(W126:W140)</f>
        <v>0</v>
      </c>
      <c r="Y141" s="195">
        <f>IF(AN141=1,F141,"")</f>
        <v>0</v>
      </c>
      <c r="Z141" s="195" t="str">
        <f>IF(AN141=2,F141,"")</f>
        <v/>
      </c>
      <c r="AA141" s="195" t="str">
        <f>IF(AN141=3,F141,"")</f>
        <v/>
      </c>
      <c r="AB141" s="195" t="str">
        <f>IF(AN141=4,F141,"")</f>
        <v/>
      </c>
      <c r="AC141" s="195" t="str">
        <f>IF(AN141=5,F141,"")</f>
        <v/>
      </c>
      <c r="AF141" s="195">
        <f>K141</f>
        <v>0</v>
      </c>
      <c r="AG141" s="195">
        <f>O141</f>
        <v>0</v>
      </c>
      <c r="AH141" s="195">
        <f>R141</f>
        <v>0</v>
      </c>
      <c r="AI141" s="195">
        <f>V141</f>
        <v>0</v>
      </c>
      <c r="AJ141" s="195">
        <f>K141+O141+R141+V141</f>
        <v>0</v>
      </c>
      <c r="AL141" s="193"/>
      <c r="AM141" s="2" t="str">
        <f>VLOOKUP(F141,$AL$7:$AM$11,2)</f>
        <v>&lt; 95</v>
      </c>
      <c r="AN141" s="48">
        <f>VLOOKUP(F141,$AL$7:$AN$11,3)</f>
        <v>1</v>
      </c>
      <c r="AO141" s="196"/>
      <c r="AQ141" s="196"/>
      <c r="AS141" s="323">
        <f>G141</f>
        <v>0</v>
      </c>
      <c r="AT141" s="323">
        <f>L141+S141+W141</f>
        <v>0</v>
      </c>
    </row>
    <row r="142" spans="3:46" ht="15" customHeight="1" thickBot="1" x14ac:dyDescent="0.25">
      <c r="G142" s="310"/>
      <c r="H142" s="16"/>
    </row>
    <row r="143" spans="3:46" ht="15" customHeight="1" x14ac:dyDescent="0.2">
      <c r="C143" s="692">
        <v>8</v>
      </c>
      <c r="D143" s="215">
        <v>1</v>
      </c>
      <c r="E143" s="210"/>
      <c r="F143" s="257"/>
      <c r="G143" s="312"/>
      <c r="H143" s="326"/>
      <c r="I143" s="211"/>
      <c r="J143" s="212"/>
      <c r="K143" s="257"/>
      <c r="L143" s="312"/>
      <c r="M143" s="211"/>
      <c r="N143" s="212"/>
      <c r="O143" s="257"/>
      <c r="P143" s="211"/>
      <c r="Q143" s="212"/>
      <c r="R143" s="257"/>
      <c r="S143" s="312"/>
      <c r="T143" s="211"/>
      <c r="U143" s="212"/>
      <c r="V143" s="337"/>
      <c r="W143" s="523"/>
    </row>
    <row r="144" spans="3:46" ht="15" customHeight="1" x14ac:dyDescent="0.2">
      <c r="C144" s="693"/>
      <c r="D144" s="216">
        <v>2</v>
      </c>
      <c r="E144" s="181"/>
      <c r="F144" s="258"/>
      <c r="G144" s="313"/>
      <c r="H144" s="327"/>
      <c r="I144" s="182"/>
      <c r="J144" s="183"/>
      <c r="K144" s="258"/>
      <c r="L144" s="313"/>
      <c r="M144" s="182"/>
      <c r="N144" s="184"/>
      <c r="O144" s="258"/>
      <c r="P144" s="182"/>
      <c r="Q144" s="184"/>
      <c r="R144" s="258"/>
      <c r="S144" s="313"/>
      <c r="T144" s="182"/>
      <c r="U144" s="183"/>
      <c r="V144" s="332"/>
      <c r="W144" s="524"/>
    </row>
    <row r="145" spans="3:46" ht="15" customHeight="1" x14ac:dyDescent="0.2">
      <c r="C145" s="694"/>
      <c r="D145" s="216">
        <v>3</v>
      </c>
      <c r="E145" s="181"/>
      <c r="F145" s="258"/>
      <c r="G145" s="313"/>
      <c r="H145" s="327"/>
      <c r="I145" s="182"/>
      <c r="J145" s="183"/>
      <c r="K145" s="258"/>
      <c r="L145" s="313"/>
      <c r="M145" s="182"/>
      <c r="N145" s="184"/>
      <c r="O145" s="258"/>
      <c r="P145" s="185"/>
      <c r="Q145" s="184"/>
      <c r="R145" s="258"/>
      <c r="S145" s="313"/>
      <c r="T145" s="182"/>
      <c r="U145" s="183"/>
      <c r="V145" s="332"/>
      <c r="W145" s="524"/>
    </row>
    <row r="146" spans="3:46" ht="15" customHeight="1" x14ac:dyDescent="0.2">
      <c r="C146" s="213" t="s">
        <v>192</v>
      </c>
      <c r="D146" s="216">
        <v>4</v>
      </c>
      <c r="E146" s="181"/>
      <c r="F146" s="258"/>
      <c r="G146" s="313"/>
      <c r="H146" s="327"/>
      <c r="I146" s="182"/>
      <c r="J146" s="183"/>
      <c r="K146" s="258"/>
      <c r="L146" s="313"/>
      <c r="M146" s="182"/>
      <c r="N146" s="184"/>
      <c r="O146" s="258"/>
      <c r="P146" s="185"/>
      <c r="Q146" s="184"/>
      <c r="R146" s="258"/>
      <c r="S146" s="313"/>
      <c r="T146" s="182"/>
      <c r="U146" s="184"/>
      <c r="V146" s="332"/>
      <c r="W146" s="524"/>
    </row>
    <row r="147" spans="3:46" ht="15" customHeight="1" x14ac:dyDescent="0.2">
      <c r="C147" s="213" t="s">
        <v>213</v>
      </c>
      <c r="D147" s="216">
        <v>5</v>
      </c>
      <c r="E147" s="181"/>
      <c r="F147" s="258"/>
      <c r="G147" s="313"/>
      <c r="H147" s="327"/>
      <c r="I147" s="182"/>
      <c r="J147" s="183"/>
      <c r="K147" s="258"/>
      <c r="L147" s="313"/>
      <c r="M147" s="182"/>
      <c r="N147" s="184"/>
      <c r="O147" s="258"/>
      <c r="P147" s="185"/>
      <c r="Q147" s="184"/>
      <c r="R147" s="258"/>
      <c r="S147" s="313"/>
      <c r="T147" s="182"/>
      <c r="U147" s="183"/>
      <c r="V147" s="332"/>
      <c r="W147" s="524"/>
    </row>
    <row r="148" spans="3:46" ht="15" customHeight="1" x14ac:dyDescent="0.2">
      <c r="C148" s="213"/>
      <c r="D148" s="216"/>
      <c r="E148" s="181"/>
      <c r="F148" s="258"/>
      <c r="G148" s="313"/>
      <c r="H148" s="327"/>
      <c r="I148" s="182"/>
      <c r="J148" s="183"/>
      <c r="K148" s="258"/>
      <c r="L148" s="313"/>
      <c r="M148" s="182"/>
      <c r="N148" s="184"/>
      <c r="O148" s="258"/>
      <c r="P148" s="185"/>
      <c r="Q148" s="184"/>
      <c r="R148" s="258"/>
      <c r="S148" s="313"/>
      <c r="T148" s="182"/>
      <c r="U148" s="183"/>
      <c r="V148" s="332"/>
      <c r="W148" s="524"/>
    </row>
    <row r="149" spans="3:46" ht="15" customHeight="1" x14ac:dyDescent="0.2">
      <c r="C149" s="526"/>
      <c r="D149" s="216"/>
      <c r="E149" s="181"/>
      <c r="F149" s="258"/>
      <c r="G149" s="313"/>
      <c r="H149" s="327"/>
      <c r="I149" s="182"/>
      <c r="J149" s="183"/>
      <c r="K149" s="258"/>
      <c r="L149" s="313"/>
      <c r="M149" s="182"/>
      <c r="N149" s="184"/>
      <c r="O149" s="258"/>
      <c r="P149" s="185"/>
      <c r="Q149" s="184"/>
      <c r="R149" s="258"/>
      <c r="S149" s="313"/>
      <c r="T149" s="182"/>
      <c r="U149" s="183"/>
      <c r="V149" s="332"/>
      <c r="W149" s="524"/>
    </row>
    <row r="150" spans="3:46" ht="15" customHeight="1" x14ac:dyDescent="0.2">
      <c r="C150" s="526"/>
      <c r="D150" s="216"/>
      <c r="E150" s="181"/>
      <c r="F150" s="258"/>
      <c r="G150" s="313"/>
      <c r="H150" s="327"/>
      <c r="I150" s="182"/>
      <c r="J150" s="183"/>
      <c r="K150" s="258"/>
      <c r="L150" s="313"/>
      <c r="M150" s="182"/>
      <c r="N150" s="184"/>
      <c r="O150" s="258"/>
      <c r="P150" s="185"/>
      <c r="Q150" s="184"/>
      <c r="R150" s="258"/>
      <c r="S150" s="313"/>
      <c r="T150" s="182"/>
      <c r="U150" s="184"/>
      <c r="V150" s="332"/>
      <c r="W150" s="524"/>
    </row>
    <row r="151" spans="3:46" ht="15" customHeight="1" x14ac:dyDescent="0.2">
      <c r="C151" s="526"/>
      <c r="D151" s="216"/>
      <c r="E151" s="181"/>
      <c r="F151" s="258"/>
      <c r="G151" s="313"/>
      <c r="H151" s="327"/>
      <c r="I151" s="182"/>
      <c r="J151" s="183"/>
      <c r="K151" s="258"/>
      <c r="L151" s="313"/>
      <c r="M151" s="182"/>
      <c r="N151" s="184"/>
      <c r="O151" s="258"/>
      <c r="P151" s="185"/>
      <c r="Q151" s="184"/>
      <c r="R151" s="258"/>
      <c r="S151" s="313"/>
      <c r="T151" s="182"/>
      <c r="U151" s="183"/>
      <c r="V151" s="332"/>
      <c r="W151" s="524"/>
    </row>
    <row r="152" spans="3:46" ht="15" customHeight="1" x14ac:dyDescent="0.2">
      <c r="C152" s="526"/>
      <c r="D152" s="216"/>
      <c r="E152" s="181"/>
      <c r="F152" s="258"/>
      <c r="G152" s="313"/>
      <c r="H152" s="327"/>
      <c r="I152" s="182"/>
      <c r="J152" s="183"/>
      <c r="K152" s="258"/>
      <c r="L152" s="313"/>
      <c r="M152" s="182"/>
      <c r="N152" s="184"/>
      <c r="O152" s="258"/>
      <c r="P152" s="185"/>
      <c r="Q152" s="184"/>
      <c r="R152" s="258"/>
      <c r="S152" s="313"/>
      <c r="T152" s="182"/>
      <c r="U152" s="183"/>
      <c r="V152" s="332"/>
      <c r="W152" s="524"/>
    </row>
    <row r="153" spans="3:46" ht="15" customHeight="1" x14ac:dyDescent="0.2">
      <c r="C153" s="213"/>
      <c r="D153" s="216"/>
      <c r="E153" s="181"/>
      <c r="F153" s="258"/>
      <c r="G153" s="313"/>
      <c r="H153" s="327"/>
      <c r="I153" s="182"/>
      <c r="J153" s="183"/>
      <c r="K153" s="258"/>
      <c r="L153" s="313"/>
      <c r="M153" s="182"/>
      <c r="N153" s="184"/>
      <c r="O153" s="258"/>
      <c r="P153" s="185"/>
      <c r="Q153" s="184"/>
      <c r="R153" s="258"/>
      <c r="S153" s="313"/>
      <c r="T153" s="182"/>
      <c r="U153" s="183"/>
      <c r="V153" s="332"/>
      <c r="W153" s="524"/>
    </row>
    <row r="154" spans="3:46" ht="15" customHeight="1" x14ac:dyDescent="0.2">
      <c r="C154" s="526"/>
      <c r="D154" s="216"/>
      <c r="E154" s="181"/>
      <c r="F154" s="258"/>
      <c r="G154" s="313"/>
      <c r="H154" s="327"/>
      <c r="I154" s="182"/>
      <c r="J154" s="183"/>
      <c r="K154" s="258"/>
      <c r="L154" s="313"/>
      <c r="M154" s="182"/>
      <c r="N154" s="184"/>
      <c r="O154" s="258"/>
      <c r="P154" s="185"/>
      <c r="Q154" s="184"/>
      <c r="R154" s="258"/>
      <c r="S154" s="313"/>
      <c r="T154" s="182"/>
      <c r="U154" s="183"/>
      <c r="V154" s="332"/>
      <c r="W154" s="524"/>
    </row>
    <row r="155" spans="3:46" ht="15" customHeight="1" x14ac:dyDescent="0.2">
      <c r="C155" s="526"/>
      <c r="D155" s="216"/>
      <c r="E155" s="181"/>
      <c r="F155" s="258"/>
      <c r="G155" s="313"/>
      <c r="H155" s="327"/>
      <c r="I155" s="182"/>
      <c r="J155" s="183"/>
      <c r="K155" s="258"/>
      <c r="L155" s="313"/>
      <c r="M155" s="182"/>
      <c r="N155" s="184"/>
      <c r="O155" s="258"/>
      <c r="P155" s="185"/>
      <c r="Q155" s="184"/>
      <c r="R155" s="258"/>
      <c r="S155" s="313"/>
      <c r="T155" s="182"/>
      <c r="U155" s="183"/>
      <c r="V155" s="332"/>
      <c r="W155" s="524"/>
    </row>
    <row r="156" spans="3:46" ht="15" customHeight="1" x14ac:dyDescent="0.2">
      <c r="C156" s="526"/>
      <c r="D156" s="216"/>
      <c r="E156" s="181"/>
      <c r="F156" s="258"/>
      <c r="G156" s="313"/>
      <c r="H156" s="327"/>
      <c r="I156" s="182"/>
      <c r="J156" s="183"/>
      <c r="K156" s="258"/>
      <c r="L156" s="313"/>
      <c r="M156" s="182"/>
      <c r="N156" s="184"/>
      <c r="O156" s="258"/>
      <c r="P156" s="185"/>
      <c r="Q156" s="184"/>
      <c r="R156" s="258"/>
      <c r="S156" s="313"/>
      <c r="T156" s="182"/>
      <c r="U156" s="184"/>
      <c r="V156" s="332"/>
      <c r="W156" s="524"/>
      <c r="AM156" s="175"/>
      <c r="AS156" s="709" t="s">
        <v>31</v>
      </c>
      <c r="AT156" s="710"/>
    </row>
    <row r="157" spans="3:46" ht="15" customHeight="1" thickBot="1" x14ac:dyDescent="0.25">
      <c r="C157" s="526"/>
      <c r="D157" s="219"/>
      <c r="E157" s="186"/>
      <c r="F157" s="259"/>
      <c r="G157" s="314"/>
      <c r="H157" s="327"/>
      <c r="I157" s="187"/>
      <c r="J157" s="188"/>
      <c r="K157" s="259"/>
      <c r="L157" s="314"/>
      <c r="M157" s="189"/>
      <c r="N157" s="190"/>
      <c r="O157" s="259"/>
      <c r="P157" s="189"/>
      <c r="Q157" s="190"/>
      <c r="R157" s="259"/>
      <c r="S157" s="314"/>
      <c r="T157" s="187"/>
      <c r="U157" s="190"/>
      <c r="V157" s="338"/>
      <c r="W157" s="525"/>
      <c r="Y157" s="191" t="s">
        <v>95</v>
      </c>
      <c r="Z157" s="192" t="s">
        <v>96</v>
      </c>
      <c r="AA157" s="192" t="s">
        <v>97</v>
      </c>
      <c r="AB157" s="192" t="s">
        <v>98</v>
      </c>
      <c r="AC157" s="192" t="s">
        <v>99</v>
      </c>
      <c r="AD157" s="196"/>
      <c r="AE157" s="199"/>
      <c r="AF157" s="204" t="s">
        <v>116</v>
      </c>
      <c r="AG157" s="192" t="s">
        <v>120</v>
      </c>
      <c r="AH157" s="203" t="s">
        <v>123</v>
      </c>
      <c r="AI157" s="202" t="s">
        <v>126</v>
      </c>
      <c r="AJ157" s="205" t="s">
        <v>31</v>
      </c>
      <c r="AK157" s="199"/>
      <c r="AL157" s="175"/>
      <c r="AM157" s="194"/>
      <c r="AN157" s="194"/>
      <c r="AS157" s="321" t="s">
        <v>252</v>
      </c>
      <c r="AT157" s="322" t="s">
        <v>253</v>
      </c>
    </row>
    <row r="158" spans="3:46" ht="20.100000000000001" customHeight="1" thickTop="1" thickBot="1" x14ac:dyDescent="0.25">
      <c r="C158" s="221"/>
      <c r="D158" s="222"/>
      <c r="E158" s="223" t="s">
        <v>201</v>
      </c>
      <c r="F158" s="260">
        <f>SUM(F143:F157)</f>
        <v>0</v>
      </c>
      <c r="G158" s="317">
        <f>SUM(G143:G157)</f>
        <v>0</v>
      </c>
      <c r="H158" s="224"/>
      <c r="I158" s="225" t="s">
        <v>116</v>
      </c>
      <c r="J158" s="226" t="s">
        <v>202</v>
      </c>
      <c r="K158" s="261">
        <f>SUM(K143:K157)</f>
        <v>0</v>
      </c>
      <c r="L158" s="316">
        <f>SUM(L143:L157)</f>
        <v>0</v>
      </c>
      <c r="M158" s="227" t="s">
        <v>120</v>
      </c>
      <c r="N158" s="228" t="s">
        <v>202</v>
      </c>
      <c r="O158" s="262">
        <f>SUM(O143:O157)</f>
        <v>0</v>
      </c>
      <c r="P158" s="229" t="s">
        <v>123</v>
      </c>
      <c r="Q158" s="226" t="s">
        <v>202</v>
      </c>
      <c r="R158" s="263">
        <f>SUM(R143:R157)</f>
        <v>0</v>
      </c>
      <c r="S158" s="315">
        <f>SUM(S143:S157)</f>
        <v>0</v>
      </c>
      <c r="T158" s="230" t="s">
        <v>126</v>
      </c>
      <c r="U158" s="226" t="s">
        <v>202</v>
      </c>
      <c r="V158" s="339">
        <f>SUM(V143:V157)</f>
        <v>0</v>
      </c>
      <c r="W158" s="324">
        <f>SUM(W143:W157)</f>
        <v>0</v>
      </c>
      <c r="Y158" s="195">
        <f>IF(AN158=1,F158,"")</f>
        <v>0</v>
      </c>
      <c r="Z158" s="195" t="str">
        <f>IF(AN158=2,F158,"")</f>
        <v/>
      </c>
      <c r="AA158" s="195" t="str">
        <f>IF(AN158=3,F158,"")</f>
        <v/>
      </c>
      <c r="AB158" s="195" t="str">
        <f>IF(AN158=4,F158,"")</f>
        <v/>
      </c>
      <c r="AC158" s="195" t="str">
        <f>IF(AN158=5,F158,"")</f>
        <v/>
      </c>
      <c r="AF158" s="195">
        <f>K158</f>
        <v>0</v>
      </c>
      <c r="AG158" s="195">
        <f>O158</f>
        <v>0</v>
      </c>
      <c r="AH158" s="195">
        <f>R158</f>
        <v>0</v>
      </c>
      <c r="AI158" s="195">
        <f>V158</f>
        <v>0</v>
      </c>
      <c r="AJ158" s="195">
        <f>K158+O158+R158+V158</f>
        <v>0</v>
      </c>
      <c r="AL158" s="193"/>
      <c r="AM158" s="2" t="str">
        <f>VLOOKUP(F158,$AL$7:$AM$11,2)</f>
        <v>&lt; 95</v>
      </c>
      <c r="AN158" s="48">
        <f>VLOOKUP(F158,$AL$7:$AN$11,3)</f>
        <v>1</v>
      </c>
      <c r="AO158" s="196"/>
      <c r="AQ158" s="196"/>
      <c r="AS158" s="323">
        <f>G158</f>
        <v>0</v>
      </c>
      <c r="AT158" s="323">
        <f>L158+S158+W158</f>
        <v>0</v>
      </c>
    </row>
    <row r="159" spans="3:46" ht="15" customHeight="1" thickBot="1" x14ac:dyDescent="0.25">
      <c r="G159" s="310"/>
      <c r="H159" s="16"/>
    </row>
    <row r="160" spans="3:46" ht="15" customHeight="1" x14ac:dyDescent="0.2">
      <c r="C160" s="692">
        <v>9</v>
      </c>
      <c r="D160" s="215">
        <v>1</v>
      </c>
      <c r="E160" s="210"/>
      <c r="F160" s="257"/>
      <c r="G160" s="312"/>
      <c r="H160" s="326"/>
      <c r="I160" s="211"/>
      <c r="J160" s="212"/>
      <c r="K160" s="257"/>
      <c r="L160" s="312"/>
      <c r="M160" s="211"/>
      <c r="N160" s="212"/>
      <c r="O160" s="257"/>
      <c r="P160" s="211"/>
      <c r="Q160" s="212"/>
      <c r="R160" s="257"/>
      <c r="S160" s="312"/>
      <c r="T160" s="211"/>
      <c r="U160" s="212"/>
      <c r="V160" s="337"/>
      <c r="W160" s="523"/>
    </row>
    <row r="161" spans="3:46" ht="15" customHeight="1" x14ac:dyDescent="0.2">
      <c r="C161" s="693"/>
      <c r="D161" s="216">
        <v>2</v>
      </c>
      <c r="E161" s="181"/>
      <c r="F161" s="258"/>
      <c r="G161" s="313"/>
      <c r="H161" s="327"/>
      <c r="I161" s="182"/>
      <c r="J161" s="183"/>
      <c r="K161" s="258"/>
      <c r="L161" s="313"/>
      <c r="M161" s="182"/>
      <c r="N161" s="184"/>
      <c r="O161" s="258"/>
      <c r="P161" s="182"/>
      <c r="Q161" s="184"/>
      <c r="R161" s="258"/>
      <c r="S161" s="313"/>
      <c r="T161" s="182"/>
      <c r="U161" s="183"/>
      <c r="V161" s="332"/>
      <c r="W161" s="524"/>
    </row>
    <row r="162" spans="3:46" ht="15" customHeight="1" x14ac:dyDescent="0.2">
      <c r="C162" s="694"/>
      <c r="D162" s="216">
        <v>3</v>
      </c>
      <c r="E162" s="181"/>
      <c r="F162" s="258"/>
      <c r="G162" s="313"/>
      <c r="H162" s="327"/>
      <c r="I162" s="182"/>
      <c r="J162" s="183"/>
      <c r="K162" s="258"/>
      <c r="L162" s="313"/>
      <c r="M162" s="182"/>
      <c r="N162" s="184"/>
      <c r="O162" s="258"/>
      <c r="P162" s="185"/>
      <c r="Q162" s="184"/>
      <c r="R162" s="258"/>
      <c r="S162" s="313"/>
      <c r="T162" s="182"/>
      <c r="U162" s="183"/>
      <c r="V162" s="332"/>
      <c r="W162" s="524"/>
    </row>
    <row r="163" spans="3:46" ht="15" customHeight="1" x14ac:dyDescent="0.2">
      <c r="C163" s="213" t="s">
        <v>192</v>
      </c>
      <c r="D163" s="216">
        <v>4</v>
      </c>
      <c r="E163" s="181"/>
      <c r="F163" s="258"/>
      <c r="G163" s="313"/>
      <c r="H163" s="327"/>
      <c r="I163" s="182"/>
      <c r="J163" s="183"/>
      <c r="K163" s="258"/>
      <c r="L163" s="313"/>
      <c r="M163" s="182"/>
      <c r="N163" s="184"/>
      <c r="O163" s="258"/>
      <c r="P163" s="185"/>
      <c r="Q163" s="184"/>
      <c r="R163" s="258"/>
      <c r="S163" s="313"/>
      <c r="T163" s="182"/>
      <c r="U163" s="184"/>
      <c r="V163" s="332"/>
      <c r="W163" s="524"/>
    </row>
    <row r="164" spans="3:46" ht="15" customHeight="1" x14ac:dyDescent="0.2">
      <c r="C164" s="213" t="s">
        <v>213</v>
      </c>
      <c r="D164" s="216">
        <v>5</v>
      </c>
      <c r="E164" s="181"/>
      <c r="F164" s="258"/>
      <c r="G164" s="313"/>
      <c r="H164" s="327"/>
      <c r="I164" s="182"/>
      <c r="J164" s="183"/>
      <c r="K164" s="258"/>
      <c r="L164" s="313"/>
      <c r="M164" s="182"/>
      <c r="N164" s="184"/>
      <c r="O164" s="258"/>
      <c r="P164" s="185"/>
      <c r="Q164" s="184"/>
      <c r="R164" s="258"/>
      <c r="S164" s="313"/>
      <c r="T164" s="182"/>
      <c r="U164" s="183"/>
      <c r="V164" s="332"/>
      <c r="W164" s="524"/>
    </row>
    <row r="165" spans="3:46" ht="15" customHeight="1" x14ac:dyDescent="0.2">
      <c r="C165" s="213"/>
      <c r="D165" s="216"/>
      <c r="E165" s="181"/>
      <c r="F165" s="258"/>
      <c r="G165" s="313"/>
      <c r="H165" s="327"/>
      <c r="I165" s="182"/>
      <c r="J165" s="183"/>
      <c r="K165" s="258"/>
      <c r="L165" s="313"/>
      <c r="M165" s="182"/>
      <c r="N165" s="184"/>
      <c r="O165" s="258"/>
      <c r="P165" s="185"/>
      <c r="Q165" s="184"/>
      <c r="R165" s="258"/>
      <c r="S165" s="313"/>
      <c r="T165" s="182"/>
      <c r="U165" s="183"/>
      <c r="V165" s="332"/>
      <c r="W165" s="524"/>
    </row>
    <row r="166" spans="3:46" ht="15" customHeight="1" x14ac:dyDescent="0.2">
      <c r="C166" s="526"/>
      <c r="D166" s="216"/>
      <c r="E166" s="181"/>
      <c r="F166" s="258"/>
      <c r="G166" s="313"/>
      <c r="H166" s="327"/>
      <c r="I166" s="182"/>
      <c r="J166" s="183"/>
      <c r="K166" s="258"/>
      <c r="L166" s="313"/>
      <c r="M166" s="182"/>
      <c r="N166" s="184"/>
      <c r="O166" s="258"/>
      <c r="P166" s="185"/>
      <c r="Q166" s="184"/>
      <c r="R166" s="258"/>
      <c r="S166" s="313"/>
      <c r="T166" s="182"/>
      <c r="U166" s="183"/>
      <c r="V166" s="332"/>
      <c r="W166" s="524"/>
    </row>
    <row r="167" spans="3:46" ht="15" customHeight="1" x14ac:dyDescent="0.2">
      <c r="C167" s="526"/>
      <c r="D167" s="216"/>
      <c r="E167" s="181"/>
      <c r="F167" s="258"/>
      <c r="G167" s="313"/>
      <c r="H167" s="327"/>
      <c r="I167" s="182"/>
      <c r="J167" s="183"/>
      <c r="K167" s="258"/>
      <c r="L167" s="313"/>
      <c r="M167" s="182"/>
      <c r="N167" s="184"/>
      <c r="O167" s="258"/>
      <c r="P167" s="185"/>
      <c r="Q167" s="184"/>
      <c r="R167" s="258"/>
      <c r="S167" s="313"/>
      <c r="T167" s="182"/>
      <c r="U167" s="184"/>
      <c r="V167" s="332"/>
      <c r="W167" s="524"/>
    </row>
    <row r="168" spans="3:46" ht="15" customHeight="1" x14ac:dyDescent="0.2">
      <c r="C168" s="526"/>
      <c r="D168" s="216"/>
      <c r="E168" s="181"/>
      <c r="F168" s="258"/>
      <c r="G168" s="313"/>
      <c r="H168" s="327"/>
      <c r="I168" s="182"/>
      <c r="J168" s="183"/>
      <c r="K168" s="258"/>
      <c r="L168" s="313"/>
      <c r="M168" s="182"/>
      <c r="N168" s="184"/>
      <c r="O168" s="258"/>
      <c r="P168" s="185"/>
      <c r="Q168" s="184"/>
      <c r="R168" s="258"/>
      <c r="S168" s="313"/>
      <c r="T168" s="182"/>
      <c r="U168" s="183"/>
      <c r="V168" s="332"/>
      <c r="W168" s="524"/>
    </row>
    <row r="169" spans="3:46" ht="15" customHeight="1" x14ac:dyDescent="0.2">
      <c r="C169" s="526"/>
      <c r="D169" s="216"/>
      <c r="E169" s="181"/>
      <c r="F169" s="258"/>
      <c r="G169" s="313"/>
      <c r="H169" s="327"/>
      <c r="I169" s="182"/>
      <c r="J169" s="183"/>
      <c r="K169" s="258"/>
      <c r="L169" s="313"/>
      <c r="M169" s="182"/>
      <c r="N169" s="184"/>
      <c r="O169" s="258"/>
      <c r="P169" s="185"/>
      <c r="Q169" s="184"/>
      <c r="R169" s="258"/>
      <c r="S169" s="313"/>
      <c r="T169" s="182"/>
      <c r="U169" s="183"/>
      <c r="V169" s="332"/>
      <c r="W169" s="524"/>
    </row>
    <row r="170" spans="3:46" ht="15" customHeight="1" x14ac:dyDescent="0.2">
      <c r="C170" s="213"/>
      <c r="D170" s="216"/>
      <c r="E170" s="181"/>
      <c r="F170" s="258"/>
      <c r="G170" s="313"/>
      <c r="H170" s="327"/>
      <c r="I170" s="182"/>
      <c r="J170" s="183"/>
      <c r="K170" s="258"/>
      <c r="L170" s="313"/>
      <c r="M170" s="182"/>
      <c r="N170" s="184"/>
      <c r="O170" s="258"/>
      <c r="P170" s="185"/>
      <c r="Q170" s="184"/>
      <c r="R170" s="258"/>
      <c r="S170" s="313"/>
      <c r="T170" s="182"/>
      <c r="U170" s="183"/>
      <c r="V170" s="332"/>
      <c r="W170" s="524"/>
    </row>
    <row r="171" spans="3:46" ht="15" customHeight="1" x14ac:dyDescent="0.2">
      <c r="C171" s="526"/>
      <c r="D171" s="216"/>
      <c r="E171" s="181"/>
      <c r="F171" s="258"/>
      <c r="G171" s="313"/>
      <c r="H171" s="327"/>
      <c r="I171" s="182"/>
      <c r="J171" s="183"/>
      <c r="K171" s="258"/>
      <c r="L171" s="313"/>
      <c r="M171" s="182"/>
      <c r="N171" s="184"/>
      <c r="O171" s="258"/>
      <c r="P171" s="185"/>
      <c r="Q171" s="184"/>
      <c r="R171" s="258"/>
      <c r="S171" s="313"/>
      <c r="T171" s="182"/>
      <c r="U171" s="183"/>
      <c r="V171" s="332"/>
      <c r="W171" s="524"/>
    </row>
    <row r="172" spans="3:46" ht="15" customHeight="1" x14ac:dyDescent="0.2">
      <c r="C172" s="526"/>
      <c r="D172" s="216"/>
      <c r="E172" s="181"/>
      <c r="F172" s="258"/>
      <c r="G172" s="313"/>
      <c r="H172" s="327"/>
      <c r="I172" s="182"/>
      <c r="J172" s="183"/>
      <c r="K172" s="258"/>
      <c r="L172" s="313"/>
      <c r="M172" s="182"/>
      <c r="N172" s="184"/>
      <c r="O172" s="258"/>
      <c r="P172" s="185"/>
      <c r="Q172" s="184"/>
      <c r="R172" s="258"/>
      <c r="S172" s="313"/>
      <c r="T172" s="182"/>
      <c r="U172" s="183"/>
      <c r="V172" s="332"/>
      <c r="W172" s="524"/>
    </row>
    <row r="173" spans="3:46" ht="15" customHeight="1" x14ac:dyDescent="0.2">
      <c r="C173" s="526"/>
      <c r="D173" s="216"/>
      <c r="E173" s="181"/>
      <c r="F173" s="258"/>
      <c r="G173" s="313"/>
      <c r="H173" s="327"/>
      <c r="I173" s="182"/>
      <c r="J173" s="183"/>
      <c r="K173" s="258"/>
      <c r="L173" s="313"/>
      <c r="M173" s="182"/>
      <c r="N173" s="184"/>
      <c r="O173" s="258"/>
      <c r="P173" s="185"/>
      <c r="Q173" s="184"/>
      <c r="R173" s="258"/>
      <c r="S173" s="313"/>
      <c r="T173" s="182"/>
      <c r="U173" s="184"/>
      <c r="V173" s="332"/>
      <c r="W173" s="524"/>
      <c r="AM173" s="175"/>
      <c r="AS173" s="709" t="s">
        <v>31</v>
      </c>
      <c r="AT173" s="710"/>
    </row>
    <row r="174" spans="3:46" ht="15" customHeight="1" thickBot="1" x14ac:dyDescent="0.25">
      <c r="C174" s="526"/>
      <c r="D174" s="219"/>
      <c r="E174" s="186"/>
      <c r="F174" s="259"/>
      <c r="G174" s="314"/>
      <c r="H174" s="327"/>
      <c r="I174" s="187"/>
      <c r="J174" s="188"/>
      <c r="K174" s="259"/>
      <c r="L174" s="314"/>
      <c r="M174" s="189"/>
      <c r="N174" s="190"/>
      <c r="O174" s="259"/>
      <c r="P174" s="189"/>
      <c r="Q174" s="190"/>
      <c r="R174" s="259"/>
      <c r="S174" s="314"/>
      <c r="T174" s="187"/>
      <c r="U174" s="190"/>
      <c r="V174" s="338"/>
      <c r="W174" s="525"/>
      <c r="Y174" s="191" t="s">
        <v>95</v>
      </c>
      <c r="Z174" s="192" t="s">
        <v>96</v>
      </c>
      <c r="AA174" s="192" t="s">
        <v>97</v>
      </c>
      <c r="AB174" s="192" t="s">
        <v>98</v>
      </c>
      <c r="AC174" s="192" t="s">
        <v>99</v>
      </c>
      <c r="AD174" s="196"/>
      <c r="AE174" s="199"/>
      <c r="AF174" s="204" t="s">
        <v>116</v>
      </c>
      <c r="AG174" s="192" t="s">
        <v>120</v>
      </c>
      <c r="AH174" s="203" t="s">
        <v>123</v>
      </c>
      <c r="AI174" s="202" t="s">
        <v>126</v>
      </c>
      <c r="AJ174" s="205" t="s">
        <v>31</v>
      </c>
      <c r="AK174" s="199"/>
      <c r="AL174" s="175"/>
      <c r="AM174" s="194"/>
      <c r="AN174" s="194"/>
      <c r="AS174" s="321" t="s">
        <v>252</v>
      </c>
      <c r="AT174" s="322" t="s">
        <v>253</v>
      </c>
    </row>
    <row r="175" spans="3:46" ht="20.100000000000001" customHeight="1" thickTop="1" thickBot="1" x14ac:dyDescent="0.25">
      <c r="C175" s="221"/>
      <c r="D175" s="222"/>
      <c r="E175" s="223" t="s">
        <v>201</v>
      </c>
      <c r="F175" s="260">
        <f>SUM(F160:F174)</f>
        <v>0</v>
      </c>
      <c r="G175" s="317">
        <f>SUM(G160:G174)</f>
        <v>0</v>
      </c>
      <c r="H175" s="224"/>
      <c r="I175" s="225" t="s">
        <v>116</v>
      </c>
      <c r="J175" s="226" t="s">
        <v>202</v>
      </c>
      <c r="K175" s="261">
        <f>SUM(K160:K174)</f>
        <v>0</v>
      </c>
      <c r="L175" s="316">
        <f>SUM(L160:L174)</f>
        <v>0</v>
      </c>
      <c r="M175" s="227" t="s">
        <v>120</v>
      </c>
      <c r="N175" s="228" t="s">
        <v>202</v>
      </c>
      <c r="O175" s="262">
        <f>SUM(O160:O174)</f>
        <v>0</v>
      </c>
      <c r="P175" s="229" t="s">
        <v>123</v>
      </c>
      <c r="Q175" s="226" t="s">
        <v>202</v>
      </c>
      <c r="R175" s="263">
        <f>SUM(R160:R174)</f>
        <v>0</v>
      </c>
      <c r="S175" s="315">
        <f>SUM(S160:S174)</f>
        <v>0</v>
      </c>
      <c r="T175" s="230" t="s">
        <v>126</v>
      </c>
      <c r="U175" s="226" t="s">
        <v>202</v>
      </c>
      <c r="V175" s="339">
        <f>SUM(V160:V174)</f>
        <v>0</v>
      </c>
      <c r="W175" s="324">
        <f>SUM(W160:W174)</f>
        <v>0</v>
      </c>
      <c r="Y175" s="195">
        <f>IF(AN175=1,F175,"")</f>
        <v>0</v>
      </c>
      <c r="Z175" s="195" t="str">
        <f>IF(AN175=2,F175,"")</f>
        <v/>
      </c>
      <c r="AA175" s="195" t="str">
        <f>IF(AN175=3,F175,"")</f>
        <v/>
      </c>
      <c r="AB175" s="195" t="str">
        <f>IF(AN175=4,F175,"")</f>
        <v/>
      </c>
      <c r="AC175" s="195" t="str">
        <f>IF(AN175=5,F175,"")</f>
        <v/>
      </c>
      <c r="AF175" s="195">
        <f>K175</f>
        <v>0</v>
      </c>
      <c r="AG175" s="195">
        <f>O175</f>
        <v>0</v>
      </c>
      <c r="AH175" s="195">
        <f>R175</f>
        <v>0</v>
      </c>
      <c r="AI175" s="195">
        <f>V175</f>
        <v>0</v>
      </c>
      <c r="AJ175" s="195">
        <f>K175+O175+R175+V175</f>
        <v>0</v>
      </c>
      <c r="AL175" s="193"/>
      <c r="AM175" s="2" t="str">
        <f>VLOOKUP(F175,$AL$7:$AM$11,2)</f>
        <v>&lt; 95</v>
      </c>
      <c r="AN175" s="48">
        <f>VLOOKUP(F175,$AL$7:$AN$11,3)</f>
        <v>1</v>
      </c>
      <c r="AO175" s="196"/>
      <c r="AQ175" s="196"/>
      <c r="AS175" s="323">
        <f>G175</f>
        <v>0</v>
      </c>
      <c r="AT175" s="323">
        <f>L175+S175+W175</f>
        <v>0</v>
      </c>
    </row>
    <row r="176" spans="3:46" ht="15" customHeight="1" thickBot="1" x14ac:dyDescent="0.25">
      <c r="G176" s="310"/>
      <c r="H176" s="16"/>
    </row>
    <row r="177" spans="3:39" ht="15" customHeight="1" x14ac:dyDescent="0.2">
      <c r="C177" s="692">
        <v>10</v>
      </c>
      <c r="D177" s="215">
        <v>1</v>
      </c>
      <c r="E177" s="210"/>
      <c r="F177" s="257"/>
      <c r="G177" s="312"/>
      <c r="H177" s="326"/>
      <c r="I177" s="211"/>
      <c r="J177" s="212"/>
      <c r="K177" s="257"/>
      <c r="L177" s="312">
        <f>K177</f>
        <v>0</v>
      </c>
      <c r="M177" s="211"/>
      <c r="N177" s="212"/>
      <c r="O177" s="257"/>
      <c r="P177" s="211"/>
      <c r="Q177" s="212"/>
      <c r="R177" s="257"/>
      <c r="S177" s="312">
        <f>R177</f>
        <v>0</v>
      </c>
      <c r="T177" s="211"/>
      <c r="U177" s="212"/>
      <c r="V177" s="337"/>
      <c r="W177" s="523">
        <f>V177</f>
        <v>0</v>
      </c>
    </row>
    <row r="178" spans="3:39" ht="15" customHeight="1" x14ac:dyDescent="0.2">
      <c r="C178" s="693"/>
      <c r="D178" s="216">
        <v>2</v>
      </c>
      <c r="E178" s="181"/>
      <c r="F178" s="258"/>
      <c r="G178" s="313"/>
      <c r="H178" s="327"/>
      <c r="I178" s="182"/>
      <c r="J178" s="183"/>
      <c r="K178" s="258"/>
      <c r="L178" s="313">
        <f>K178</f>
        <v>0</v>
      </c>
      <c r="M178" s="182"/>
      <c r="N178" s="184"/>
      <c r="O178" s="258"/>
      <c r="P178" s="182"/>
      <c r="Q178" s="184"/>
      <c r="R178" s="258"/>
      <c r="S178" s="313">
        <f>R178</f>
        <v>0</v>
      </c>
      <c r="T178" s="182"/>
      <c r="U178" s="183"/>
      <c r="V178" s="332"/>
      <c r="W178" s="524">
        <f>V178</f>
        <v>0</v>
      </c>
    </row>
    <row r="179" spans="3:39" ht="15" customHeight="1" x14ac:dyDescent="0.2">
      <c r="C179" s="694"/>
      <c r="D179" s="216">
        <v>3</v>
      </c>
      <c r="E179" s="181"/>
      <c r="F179" s="258"/>
      <c r="G179" s="313"/>
      <c r="H179" s="327"/>
      <c r="I179" s="182"/>
      <c r="J179" s="183"/>
      <c r="K179" s="258"/>
      <c r="L179" s="313">
        <f t="shared" ref="L179:L180" si="5">K179</f>
        <v>0</v>
      </c>
      <c r="M179" s="182"/>
      <c r="N179" s="184"/>
      <c r="O179" s="258"/>
      <c r="P179" s="185"/>
      <c r="Q179" s="184"/>
      <c r="R179" s="258"/>
      <c r="S179" s="313">
        <f t="shared" ref="S179:S180" si="6">R179</f>
        <v>0</v>
      </c>
      <c r="T179" s="182"/>
      <c r="U179" s="183"/>
      <c r="V179" s="332"/>
      <c r="W179" s="524">
        <f t="shared" ref="W179:W180" si="7">V179</f>
        <v>0</v>
      </c>
    </row>
    <row r="180" spans="3:39" ht="15" customHeight="1" x14ac:dyDescent="0.2">
      <c r="C180" s="213" t="s">
        <v>192</v>
      </c>
      <c r="D180" s="216">
        <v>4</v>
      </c>
      <c r="E180" s="181"/>
      <c r="F180" s="258"/>
      <c r="G180" s="313"/>
      <c r="H180" s="327"/>
      <c r="I180" s="182"/>
      <c r="J180" s="183"/>
      <c r="K180" s="258"/>
      <c r="L180" s="313">
        <f t="shared" si="5"/>
        <v>0</v>
      </c>
      <c r="M180" s="182"/>
      <c r="N180" s="184"/>
      <c r="O180" s="258"/>
      <c r="P180" s="185"/>
      <c r="Q180" s="184"/>
      <c r="R180" s="258"/>
      <c r="S180" s="313">
        <f t="shared" si="6"/>
        <v>0</v>
      </c>
      <c r="T180" s="182"/>
      <c r="U180" s="184"/>
      <c r="V180" s="332"/>
      <c r="W180" s="524">
        <f t="shared" si="7"/>
        <v>0</v>
      </c>
    </row>
    <row r="181" spans="3:39" ht="15" customHeight="1" x14ac:dyDescent="0.2">
      <c r="C181" s="213" t="s">
        <v>213</v>
      </c>
      <c r="D181" s="216">
        <v>5</v>
      </c>
      <c r="E181" s="181"/>
      <c r="F181" s="258"/>
      <c r="G181" s="313"/>
      <c r="H181" s="327"/>
      <c r="I181" s="182"/>
      <c r="J181" s="183"/>
      <c r="K181" s="258"/>
      <c r="L181" s="313"/>
      <c r="M181" s="182"/>
      <c r="N181" s="184"/>
      <c r="O181" s="258"/>
      <c r="P181" s="185"/>
      <c r="Q181" s="184"/>
      <c r="R181" s="258"/>
      <c r="S181" s="313"/>
      <c r="T181" s="182"/>
      <c r="U181" s="183"/>
      <c r="V181" s="332"/>
      <c r="W181" s="524"/>
    </row>
    <row r="182" spans="3:39" ht="15" customHeight="1" x14ac:dyDescent="0.2">
      <c r="C182" s="213"/>
      <c r="D182" s="216">
        <v>6</v>
      </c>
      <c r="E182" s="181"/>
      <c r="F182" s="258"/>
      <c r="G182" s="313"/>
      <c r="H182" s="327"/>
      <c r="I182" s="182"/>
      <c r="J182" s="183"/>
      <c r="K182" s="258"/>
      <c r="L182" s="313"/>
      <c r="M182" s="182"/>
      <c r="N182" s="184"/>
      <c r="O182" s="258"/>
      <c r="P182" s="185"/>
      <c r="Q182" s="184"/>
      <c r="R182" s="258"/>
      <c r="S182" s="313"/>
      <c r="T182" s="182"/>
      <c r="U182" s="183"/>
      <c r="V182" s="332"/>
      <c r="W182" s="524"/>
    </row>
    <row r="183" spans="3:39" ht="15" customHeight="1" x14ac:dyDescent="0.2">
      <c r="C183" s="526"/>
      <c r="D183" s="216">
        <v>7</v>
      </c>
      <c r="E183" s="181"/>
      <c r="F183" s="258"/>
      <c r="G183" s="313"/>
      <c r="H183" s="327"/>
      <c r="I183" s="182"/>
      <c r="J183" s="183"/>
      <c r="K183" s="258"/>
      <c r="L183" s="313"/>
      <c r="M183" s="182"/>
      <c r="N183" s="184"/>
      <c r="O183" s="258"/>
      <c r="P183" s="185"/>
      <c r="Q183" s="184"/>
      <c r="R183" s="258"/>
      <c r="S183" s="313"/>
      <c r="T183" s="182"/>
      <c r="U183" s="183"/>
      <c r="V183" s="332"/>
      <c r="W183" s="524"/>
    </row>
    <row r="184" spans="3:39" ht="15" customHeight="1" x14ac:dyDescent="0.2">
      <c r="C184" s="526"/>
      <c r="D184" s="216">
        <v>8</v>
      </c>
      <c r="E184" s="181"/>
      <c r="F184" s="258"/>
      <c r="G184" s="313"/>
      <c r="H184" s="327"/>
      <c r="I184" s="182"/>
      <c r="J184" s="183"/>
      <c r="K184" s="258"/>
      <c r="L184" s="313"/>
      <c r="M184" s="182"/>
      <c r="N184" s="184"/>
      <c r="O184" s="258"/>
      <c r="P184" s="185"/>
      <c r="Q184" s="184"/>
      <c r="R184" s="258"/>
      <c r="S184" s="313"/>
      <c r="T184" s="182"/>
      <c r="U184" s="184"/>
      <c r="V184" s="332"/>
      <c r="W184" s="524"/>
    </row>
    <row r="185" spans="3:39" ht="15" customHeight="1" x14ac:dyDescent="0.2">
      <c r="C185" s="526"/>
      <c r="D185" s="216">
        <v>9</v>
      </c>
      <c r="E185" s="181"/>
      <c r="F185" s="258"/>
      <c r="G185" s="313"/>
      <c r="H185" s="327"/>
      <c r="I185" s="182"/>
      <c r="J185" s="183"/>
      <c r="K185" s="258"/>
      <c r="L185" s="313"/>
      <c r="M185" s="182"/>
      <c r="N185" s="184"/>
      <c r="O185" s="258"/>
      <c r="P185" s="185"/>
      <c r="Q185" s="184"/>
      <c r="R185" s="258"/>
      <c r="S185" s="313"/>
      <c r="T185" s="182"/>
      <c r="U185" s="183"/>
      <c r="V185" s="332"/>
      <c r="W185" s="524"/>
    </row>
    <row r="186" spans="3:39" ht="15" customHeight="1" x14ac:dyDescent="0.2">
      <c r="C186" s="526"/>
      <c r="D186" s="216">
        <v>10</v>
      </c>
      <c r="E186" s="181"/>
      <c r="F186" s="258"/>
      <c r="G186" s="313"/>
      <c r="H186" s="327"/>
      <c r="I186" s="182"/>
      <c r="J186" s="183"/>
      <c r="K186" s="258"/>
      <c r="L186" s="313"/>
      <c r="M186" s="182"/>
      <c r="N186" s="184"/>
      <c r="O186" s="258"/>
      <c r="P186" s="185"/>
      <c r="Q186" s="184"/>
      <c r="R186" s="258"/>
      <c r="S186" s="313"/>
      <c r="T186" s="182"/>
      <c r="U186" s="183"/>
      <c r="V186" s="332"/>
      <c r="W186" s="524"/>
    </row>
    <row r="187" spans="3:39" ht="15" customHeight="1" x14ac:dyDescent="0.2">
      <c r="C187" s="526"/>
      <c r="D187" s="216"/>
      <c r="E187" s="181"/>
      <c r="F187" s="258"/>
      <c r="G187" s="313"/>
      <c r="H187" s="327"/>
      <c r="I187" s="182"/>
      <c r="J187" s="183"/>
      <c r="K187" s="258"/>
      <c r="L187" s="313"/>
      <c r="M187" s="182"/>
      <c r="N187" s="184"/>
      <c r="O187" s="258"/>
      <c r="P187" s="185"/>
      <c r="Q187" s="184"/>
      <c r="R187" s="258"/>
      <c r="S187" s="313"/>
      <c r="T187" s="182"/>
      <c r="U187" s="183"/>
      <c r="V187" s="332"/>
      <c r="W187" s="524"/>
    </row>
    <row r="188" spans="3:39" ht="15" customHeight="1" x14ac:dyDescent="0.2">
      <c r="C188" s="213"/>
      <c r="D188" s="216"/>
      <c r="E188" s="181"/>
      <c r="F188" s="258"/>
      <c r="G188" s="313"/>
      <c r="H188" s="327"/>
      <c r="I188" s="182"/>
      <c r="J188" s="183"/>
      <c r="K188" s="258"/>
      <c r="L188" s="313"/>
      <c r="M188" s="182"/>
      <c r="N188" s="184"/>
      <c r="O188" s="258"/>
      <c r="P188" s="185"/>
      <c r="Q188" s="184"/>
      <c r="R188" s="258"/>
      <c r="S188" s="313"/>
      <c r="T188" s="182"/>
      <c r="U188" s="183"/>
      <c r="V188" s="332"/>
      <c r="W188" s="524"/>
    </row>
    <row r="189" spans="3:39" ht="15" customHeight="1" x14ac:dyDescent="0.2">
      <c r="C189" s="526"/>
      <c r="D189" s="216"/>
      <c r="E189" s="181"/>
      <c r="F189" s="258"/>
      <c r="G189" s="313"/>
      <c r="H189" s="327"/>
      <c r="I189" s="182"/>
      <c r="J189" s="183"/>
      <c r="K189" s="258"/>
      <c r="L189" s="313"/>
      <c r="M189" s="182"/>
      <c r="N189" s="184"/>
      <c r="O189" s="258"/>
      <c r="P189" s="185"/>
      <c r="Q189" s="184"/>
      <c r="R189" s="258"/>
      <c r="S189" s="313"/>
      <c r="T189" s="182"/>
      <c r="U189" s="183"/>
      <c r="V189" s="332"/>
      <c r="W189" s="524"/>
    </row>
    <row r="190" spans="3:39" ht="15" customHeight="1" x14ac:dyDescent="0.2">
      <c r="C190" s="526"/>
      <c r="D190" s="216"/>
      <c r="E190" s="181"/>
      <c r="F190" s="258"/>
      <c r="G190" s="313"/>
      <c r="H190" s="327"/>
      <c r="I190" s="182"/>
      <c r="J190" s="183"/>
      <c r="K190" s="258"/>
      <c r="L190" s="313"/>
      <c r="M190" s="182"/>
      <c r="N190" s="184"/>
      <c r="O190" s="258"/>
      <c r="P190" s="185"/>
      <c r="Q190" s="184"/>
      <c r="R190" s="258"/>
      <c r="S190" s="313"/>
      <c r="T190" s="182"/>
      <c r="U190" s="183"/>
      <c r="V190" s="332"/>
      <c r="W190" s="524"/>
    </row>
    <row r="191" spans="3:39" ht="15" customHeight="1" x14ac:dyDescent="0.2">
      <c r="C191" s="526"/>
      <c r="D191" s="216"/>
      <c r="E191" s="181"/>
      <c r="F191" s="258"/>
      <c r="G191" s="313"/>
      <c r="H191" s="327"/>
      <c r="I191" s="182"/>
      <c r="J191" s="183"/>
      <c r="K191" s="258"/>
      <c r="L191" s="313"/>
      <c r="M191" s="182"/>
      <c r="N191" s="184"/>
      <c r="O191" s="258"/>
      <c r="P191" s="185"/>
      <c r="Q191" s="184"/>
      <c r="R191" s="258"/>
      <c r="S191" s="313"/>
      <c r="T191" s="182"/>
      <c r="U191" s="184"/>
      <c r="V191" s="332"/>
      <c r="W191" s="524"/>
      <c r="AM191" s="175"/>
    </row>
    <row r="192" spans="3:39" ht="15" customHeight="1" x14ac:dyDescent="0.2">
      <c r="C192" s="213"/>
      <c r="D192" s="216"/>
      <c r="E192" s="181"/>
      <c r="F192" s="258"/>
      <c r="G192" s="313"/>
      <c r="H192" s="327"/>
      <c r="I192" s="182"/>
      <c r="J192" s="183"/>
      <c r="K192" s="258"/>
      <c r="L192" s="313"/>
      <c r="M192" s="182"/>
      <c r="N192" s="184"/>
      <c r="O192" s="258"/>
      <c r="P192" s="185"/>
      <c r="Q192" s="184"/>
      <c r="R192" s="258"/>
      <c r="S192" s="313"/>
      <c r="T192" s="182"/>
      <c r="U192" s="183"/>
      <c r="V192" s="332"/>
      <c r="W192" s="524"/>
    </row>
    <row r="193" spans="3:46" ht="15" customHeight="1" x14ac:dyDescent="0.2">
      <c r="C193" s="526"/>
      <c r="D193" s="216"/>
      <c r="E193" s="181"/>
      <c r="F193" s="258"/>
      <c r="G193" s="313"/>
      <c r="H193" s="327"/>
      <c r="I193" s="182"/>
      <c r="J193" s="183"/>
      <c r="K193" s="258"/>
      <c r="L193" s="313"/>
      <c r="M193" s="182"/>
      <c r="N193" s="184"/>
      <c r="O193" s="258"/>
      <c r="P193" s="185"/>
      <c r="Q193" s="184"/>
      <c r="R193" s="258"/>
      <c r="S193" s="313"/>
      <c r="T193" s="182"/>
      <c r="U193" s="183"/>
      <c r="V193" s="332"/>
      <c r="W193" s="524"/>
    </row>
    <row r="194" spans="3:46" ht="15" customHeight="1" x14ac:dyDescent="0.2">
      <c r="C194" s="526"/>
      <c r="D194" s="216"/>
      <c r="E194" s="181"/>
      <c r="F194" s="258"/>
      <c r="G194" s="313"/>
      <c r="H194" s="327"/>
      <c r="I194" s="182"/>
      <c r="J194" s="183"/>
      <c r="K194" s="258"/>
      <c r="L194" s="313"/>
      <c r="M194" s="182"/>
      <c r="N194" s="184"/>
      <c r="O194" s="258"/>
      <c r="P194" s="185"/>
      <c r="Q194" s="184"/>
      <c r="R194" s="258"/>
      <c r="S194" s="313"/>
      <c r="T194" s="182"/>
      <c r="U194" s="184"/>
      <c r="V194" s="332"/>
      <c r="W194" s="524"/>
    </row>
    <row r="195" spans="3:46" ht="15" customHeight="1" x14ac:dyDescent="0.2">
      <c r="C195" s="526"/>
      <c r="D195" s="216"/>
      <c r="E195" s="181"/>
      <c r="F195" s="258"/>
      <c r="G195" s="313"/>
      <c r="H195" s="327"/>
      <c r="I195" s="182"/>
      <c r="J195" s="183"/>
      <c r="K195" s="258"/>
      <c r="L195" s="313"/>
      <c r="M195" s="182"/>
      <c r="N195" s="184"/>
      <c r="O195" s="258"/>
      <c r="P195" s="185"/>
      <c r="Q195" s="184"/>
      <c r="R195" s="258"/>
      <c r="S195" s="313"/>
      <c r="T195" s="182"/>
      <c r="U195" s="183"/>
      <c r="V195" s="332"/>
      <c r="W195" s="524"/>
    </row>
    <row r="196" spans="3:46" ht="15" customHeight="1" x14ac:dyDescent="0.2">
      <c r="C196" s="526"/>
      <c r="D196" s="216"/>
      <c r="E196" s="181"/>
      <c r="F196" s="258"/>
      <c r="G196" s="313"/>
      <c r="H196" s="327"/>
      <c r="I196" s="182"/>
      <c r="J196" s="183"/>
      <c r="K196" s="258"/>
      <c r="L196" s="313"/>
      <c r="M196" s="182"/>
      <c r="N196" s="184"/>
      <c r="O196" s="258"/>
      <c r="P196" s="185"/>
      <c r="Q196" s="184"/>
      <c r="R196" s="258"/>
      <c r="S196" s="313"/>
      <c r="T196" s="182"/>
      <c r="U196" s="183"/>
      <c r="V196" s="332"/>
      <c r="W196" s="524"/>
    </row>
    <row r="197" spans="3:46" ht="15" customHeight="1" x14ac:dyDescent="0.2">
      <c r="C197" s="526"/>
      <c r="D197" s="216"/>
      <c r="E197" s="181"/>
      <c r="F197" s="258"/>
      <c r="G197" s="313"/>
      <c r="H197" s="327"/>
      <c r="I197" s="182"/>
      <c r="J197" s="183"/>
      <c r="K197" s="258"/>
      <c r="L197" s="313"/>
      <c r="M197" s="182"/>
      <c r="N197" s="184"/>
      <c r="O197" s="258"/>
      <c r="P197" s="185"/>
      <c r="Q197" s="184"/>
      <c r="R197" s="258"/>
      <c r="S197" s="313"/>
      <c r="T197" s="182"/>
      <c r="U197" s="183"/>
      <c r="V197" s="332"/>
      <c r="W197" s="524"/>
    </row>
    <row r="198" spans="3:46" ht="15" customHeight="1" x14ac:dyDescent="0.2">
      <c r="C198" s="213"/>
      <c r="D198" s="216"/>
      <c r="E198" s="181"/>
      <c r="F198" s="258"/>
      <c r="G198" s="313"/>
      <c r="H198" s="327"/>
      <c r="I198" s="182"/>
      <c r="J198" s="183"/>
      <c r="K198" s="258"/>
      <c r="L198" s="313"/>
      <c r="M198" s="182"/>
      <c r="N198" s="184"/>
      <c r="O198" s="258"/>
      <c r="P198" s="185"/>
      <c r="Q198" s="184"/>
      <c r="R198" s="258"/>
      <c r="S198" s="313"/>
      <c r="T198" s="182"/>
      <c r="U198" s="183"/>
      <c r="V198" s="332"/>
      <c r="W198" s="524"/>
    </row>
    <row r="199" spans="3:46" ht="15" customHeight="1" x14ac:dyDescent="0.2">
      <c r="C199" s="526"/>
      <c r="D199" s="216"/>
      <c r="E199" s="181"/>
      <c r="F199" s="258"/>
      <c r="G199" s="313"/>
      <c r="H199" s="327"/>
      <c r="I199" s="182"/>
      <c r="J199" s="183"/>
      <c r="K199" s="258"/>
      <c r="L199" s="313"/>
      <c r="M199" s="182"/>
      <c r="N199" s="184"/>
      <c r="O199" s="258"/>
      <c r="P199" s="185"/>
      <c r="Q199" s="184"/>
      <c r="R199" s="258"/>
      <c r="S199" s="313"/>
      <c r="T199" s="182"/>
      <c r="U199" s="183"/>
      <c r="V199" s="332"/>
      <c r="W199" s="524"/>
    </row>
    <row r="200" spans="3:46" ht="15" customHeight="1" x14ac:dyDescent="0.2">
      <c r="C200" s="526"/>
      <c r="D200" s="216"/>
      <c r="E200" s="181"/>
      <c r="F200" s="258"/>
      <c r="G200" s="313"/>
      <c r="H200" s="327"/>
      <c r="I200" s="182"/>
      <c r="J200" s="183"/>
      <c r="K200" s="258"/>
      <c r="L200" s="313"/>
      <c r="M200" s="182"/>
      <c r="N200" s="184"/>
      <c r="O200" s="258"/>
      <c r="P200" s="185"/>
      <c r="Q200" s="184"/>
      <c r="R200" s="258"/>
      <c r="S200" s="313"/>
      <c r="T200" s="182"/>
      <c r="U200" s="183"/>
      <c r="V200" s="332"/>
      <c r="W200" s="524"/>
    </row>
    <row r="201" spans="3:46" ht="15" customHeight="1" x14ac:dyDescent="0.2">
      <c r="C201" s="213"/>
      <c r="D201" s="216"/>
      <c r="E201" s="181"/>
      <c r="F201" s="258"/>
      <c r="G201" s="313"/>
      <c r="H201" s="327"/>
      <c r="I201" s="182"/>
      <c r="J201" s="183"/>
      <c r="K201" s="258"/>
      <c r="L201" s="313"/>
      <c r="M201" s="182"/>
      <c r="N201" s="184"/>
      <c r="O201" s="258"/>
      <c r="P201" s="185"/>
      <c r="Q201" s="184"/>
      <c r="R201" s="258"/>
      <c r="S201" s="313"/>
      <c r="T201" s="182"/>
      <c r="U201" s="183"/>
      <c r="V201" s="332"/>
      <c r="W201" s="524"/>
    </row>
    <row r="202" spans="3:46" ht="15" customHeight="1" x14ac:dyDescent="0.2">
      <c r="C202" s="526"/>
      <c r="D202" s="216"/>
      <c r="E202" s="181"/>
      <c r="F202" s="258"/>
      <c r="G202" s="313"/>
      <c r="H202" s="327"/>
      <c r="I202" s="182"/>
      <c r="J202" s="183"/>
      <c r="K202" s="258"/>
      <c r="L202" s="313"/>
      <c r="M202" s="182"/>
      <c r="N202" s="184"/>
      <c r="O202" s="258"/>
      <c r="P202" s="185"/>
      <c r="Q202" s="184"/>
      <c r="R202" s="258"/>
      <c r="S202" s="313"/>
      <c r="T202" s="182"/>
      <c r="U202" s="183"/>
      <c r="V202" s="332"/>
      <c r="W202" s="524"/>
    </row>
    <row r="203" spans="3:46" ht="15" customHeight="1" x14ac:dyDescent="0.2">
      <c r="C203" s="526"/>
      <c r="D203" s="216"/>
      <c r="E203" s="181"/>
      <c r="F203" s="258"/>
      <c r="G203" s="313"/>
      <c r="H203" s="327"/>
      <c r="I203" s="182"/>
      <c r="J203" s="183"/>
      <c r="K203" s="258"/>
      <c r="L203" s="313"/>
      <c r="M203" s="182"/>
      <c r="N203" s="184"/>
      <c r="O203" s="258"/>
      <c r="P203" s="185"/>
      <c r="Q203" s="184"/>
      <c r="R203" s="258"/>
      <c r="S203" s="313"/>
      <c r="T203" s="182"/>
      <c r="U203" s="183"/>
      <c r="V203" s="332"/>
      <c r="W203" s="524"/>
    </row>
    <row r="204" spans="3:46" ht="15" customHeight="1" x14ac:dyDescent="0.2">
      <c r="C204" s="526"/>
      <c r="D204" s="216"/>
      <c r="E204" s="181"/>
      <c r="F204" s="258"/>
      <c r="G204" s="313"/>
      <c r="H204" s="327"/>
      <c r="I204" s="182"/>
      <c r="J204" s="183"/>
      <c r="K204" s="258"/>
      <c r="L204" s="313"/>
      <c r="M204" s="182"/>
      <c r="N204" s="184"/>
      <c r="O204" s="258"/>
      <c r="P204" s="185"/>
      <c r="Q204" s="184"/>
      <c r="R204" s="258"/>
      <c r="S204" s="313"/>
      <c r="T204" s="182"/>
      <c r="U204" s="184"/>
      <c r="V204" s="332"/>
      <c r="W204" s="524"/>
      <c r="AM204" s="175"/>
    </row>
    <row r="205" spans="3:46" ht="15" customHeight="1" x14ac:dyDescent="0.2">
      <c r="C205" s="526"/>
      <c r="D205" s="216"/>
      <c r="E205" s="181"/>
      <c r="F205" s="258"/>
      <c r="G205" s="313"/>
      <c r="H205" s="327"/>
      <c r="I205" s="182"/>
      <c r="J205" s="183"/>
      <c r="K205" s="258"/>
      <c r="L205" s="313"/>
      <c r="M205" s="182"/>
      <c r="N205" s="184"/>
      <c r="O205" s="258"/>
      <c r="P205" s="185"/>
      <c r="Q205" s="184"/>
      <c r="R205" s="258"/>
      <c r="S205" s="313"/>
      <c r="T205" s="182"/>
      <c r="U205" s="184"/>
      <c r="V205" s="332"/>
      <c r="W205" s="524"/>
      <c r="AM205" s="175"/>
      <c r="AS205" s="709" t="s">
        <v>31</v>
      </c>
      <c r="AT205" s="710"/>
    </row>
    <row r="206" spans="3:46" ht="15" customHeight="1" thickBot="1" x14ac:dyDescent="0.25">
      <c r="C206" s="526"/>
      <c r="D206" s="219"/>
      <c r="E206" s="186"/>
      <c r="F206" s="259"/>
      <c r="G206" s="314"/>
      <c r="H206" s="327"/>
      <c r="I206" s="187"/>
      <c r="J206" s="188"/>
      <c r="K206" s="259"/>
      <c r="L206" s="314"/>
      <c r="M206" s="189"/>
      <c r="N206" s="190"/>
      <c r="O206" s="259"/>
      <c r="P206" s="189"/>
      <c r="Q206" s="190"/>
      <c r="R206" s="259"/>
      <c r="S206" s="314"/>
      <c r="T206" s="187"/>
      <c r="U206" s="190"/>
      <c r="V206" s="338"/>
      <c r="W206" s="525"/>
      <c r="Y206" s="191" t="s">
        <v>95</v>
      </c>
      <c r="Z206" s="192" t="s">
        <v>96</v>
      </c>
      <c r="AA206" s="192" t="s">
        <v>97</v>
      </c>
      <c r="AB206" s="192" t="s">
        <v>98</v>
      </c>
      <c r="AC206" s="192" t="s">
        <v>99</v>
      </c>
      <c r="AD206" s="196"/>
      <c r="AE206" s="199"/>
      <c r="AF206" s="204" t="s">
        <v>116</v>
      </c>
      <c r="AG206" s="192" t="s">
        <v>120</v>
      </c>
      <c r="AH206" s="203" t="s">
        <v>123</v>
      </c>
      <c r="AI206" s="202" t="s">
        <v>126</v>
      </c>
      <c r="AJ206" s="205" t="s">
        <v>31</v>
      </c>
      <c r="AK206" s="199"/>
      <c r="AL206" s="175"/>
      <c r="AM206" s="194"/>
      <c r="AN206" s="194"/>
      <c r="AS206" s="321" t="s">
        <v>252</v>
      </c>
      <c r="AT206" s="322" t="s">
        <v>253</v>
      </c>
    </row>
    <row r="207" spans="3:46" ht="20.100000000000001" customHeight="1" thickTop="1" thickBot="1" x14ac:dyDescent="0.25">
      <c r="C207" s="221"/>
      <c r="D207" s="222"/>
      <c r="E207" s="223" t="s">
        <v>201</v>
      </c>
      <c r="F207" s="260">
        <f>SUM(F177:F206)</f>
        <v>0</v>
      </c>
      <c r="G207" s="317">
        <f>SUM(G177:G206)</f>
        <v>0</v>
      </c>
      <c r="H207" s="224"/>
      <c r="I207" s="225" t="s">
        <v>116</v>
      </c>
      <c r="J207" s="226" t="s">
        <v>202</v>
      </c>
      <c r="K207" s="261">
        <f>SUM(K177:K206)</f>
        <v>0</v>
      </c>
      <c r="L207" s="316">
        <f>SUM(L177:L206)</f>
        <v>0</v>
      </c>
      <c r="M207" s="227" t="s">
        <v>120</v>
      </c>
      <c r="N207" s="228" t="s">
        <v>202</v>
      </c>
      <c r="O207" s="262">
        <f>SUM(O177:O206)</f>
        <v>0</v>
      </c>
      <c r="P207" s="229" t="s">
        <v>123</v>
      </c>
      <c r="Q207" s="226" t="s">
        <v>202</v>
      </c>
      <c r="R207" s="263">
        <f>SUM(R177:R206)</f>
        <v>0</v>
      </c>
      <c r="S207" s="315">
        <f>SUM(S177:S206)</f>
        <v>0</v>
      </c>
      <c r="T207" s="230" t="s">
        <v>126</v>
      </c>
      <c r="U207" s="226" t="s">
        <v>202</v>
      </c>
      <c r="V207" s="339">
        <f>SUM(V177:V206)</f>
        <v>0</v>
      </c>
      <c r="W207" s="324">
        <f>SUM(W177:W206)</f>
        <v>0</v>
      </c>
      <c r="Y207" s="195">
        <f>IF(AN207=1,F207,"")</f>
        <v>0</v>
      </c>
      <c r="Z207" s="195" t="str">
        <f>IF(AN207=2,F207,"")</f>
        <v/>
      </c>
      <c r="AA207" s="195" t="str">
        <f>IF(AN207=3,F207,"")</f>
        <v/>
      </c>
      <c r="AB207" s="195" t="str">
        <f>IF(AN207=4,F207,"")</f>
        <v/>
      </c>
      <c r="AC207" s="195" t="str">
        <f>IF(AN207=5,F207,"")</f>
        <v/>
      </c>
      <c r="AF207" s="195">
        <f>K207</f>
        <v>0</v>
      </c>
      <c r="AG207" s="195">
        <f>O207</f>
        <v>0</v>
      </c>
      <c r="AH207" s="195">
        <f>R207</f>
        <v>0</v>
      </c>
      <c r="AI207" s="195">
        <f>V207</f>
        <v>0</v>
      </c>
      <c r="AJ207" s="195">
        <f>K207+O207+R207+V207</f>
        <v>0</v>
      </c>
      <c r="AL207" s="193"/>
      <c r="AM207" s="2" t="str">
        <f>VLOOKUP(F207,$AL$7:$AM$11,2)</f>
        <v>&lt; 95</v>
      </c>
      <c r="AN207" s="48">
        <f>VLOOKUP(F207,$AL$7:$AN$11,3)</f>
        <v>1</v>
      </c>
      <c r="AO207" s="196"/>
      <c r="AQ207" s="196"/>
      <c r="AS207" s="323">
        <f>G207</f>
        <v>0</v>
      </c>
      <c r="AT207" s="323">
        <f>L207+S207+W207</f>
        <v>0</v>
      </c>
    </row>
    <row r="208" spans="3:46" ht="15" customHeight="1" thickBot="1" x14ac:dyDescent="0.25">
      <c r="G208" s="310"/>
      <c r="H208" s="16"/>
    </row>
    <row r="209" spans="3:46" ht="15" customHeight="1" x14ac:dyDescent="0.2">
      <c r="C209" s="692">
        <v>11</v>
      </c>
      <c r="D209" s="215">
        <v>1</v>
      </c>
      <c r="E209" s="210"/>
      <c r="F209" s="257"/>
      <c r="G209" s="312"/>
      <c r="H209" s="326"/>
      <c r="I209" s="211"/>
      <c r="J209" s="212"/>
      <c r="K209" s="257"/>
      <c r="L209" s="312"/>
      <c r="M209" s="211"/>
      <c r="N209" s="212"/>
      <c r="O209" s="257"/>
      <c r="P209" s="211"/>
      <c r="Q209" s="212"/>
      <c r="R209" s="257"/>
      <c r="S209" s="312"/>
      <c r="T209" s="211"/>
      <c r="U209" s="212"/>
      <c r="V209" s="337"/>
      <c r="W209" s="523"/>
    </row>
    <row r="210" spans="3:46" ht="15" customHeight="1" x14ac:dyDescent="0.2">
      <c r="C210" s="693"/>
      <c r="D210" s="216">
        <v>2</v>
      </c>
      <c r="E210" s="181"/>
      <c r="F210" s="258"/>
      <c r="G210" s="313"/>
      <c r="H210" s="327"/>
      <c r="I210" s="182"/>
      <c r="J210" s="183"/>
      <c r="K210" s="258"/>
      <c r="L210" s="313"/>
      <c r="M210" s="182"/>
      <c r="N210" s="184"/>
      <c r="O210" s="258"/>
      <c r="P210" s="182"/>
      <c r="Q210" s="184"/>
      <c r="R210" s="258"/>
      <c r="S210" s="313"/>
      <c r="T210" s="182"/>
      <c r="U210" s="183"/>
      <c r="V210" s="332"/>
      <c r="W210" s="524"/>
    </row>
    <row r="211" spans="3:46" ht="15" customHeight="1" x14ac:dyDescent="0.2">
      <c r="C211" s="694"/>
      <c r="D211" s="216">
        <v>3</v>
      </c>
      <c r="E211" s="181"/>
      <c r="F211" s="258"/>
      <c r="G211" s="313"/>
      <c r="H211" s="327"/>
      <c r="I211" s="182"/>
      <c r="J211" s="183"/>
      <c r="K211" s="258"/>
      <c r="L211" s="313"/>
      <c r="M211" s="182"/>
      <c r="N211" s="184"/>
      <c r="O211" s="258"/>
      <c r="P211" s="185"/>
      <c r="Q211" s="184"/>
      <c r="R211" s="258"/>
      <c r="S211" s="313"/>
      <c r="T211" s="182"/>
      <c r="U211" s="183"/>
      <c r="V211" s="332"/>
      <c r="W211" s="524"/>
    </row>
    <row r="212" spans="3:46" ht="15" customHeight="1" x14ac:dyDescent="0.2">
      <c r="C212" s="213" t="s">
        <v>192</v>
      </c>
      <c r="D212" s="216">
        <v>4</v>
      </c>
      <c r="E212" s="181"/>
      <c r="F212" s="258"/>
      <c r="G212" s="313"/>
      <c r="H212" s="327"/>
      <c r="I212" s="182"/>
      <c r="J212" s="183"/>
      <c r="K212" s="258"/>
      <c r="L212" s="313"/>
      <c r="M212" s="182"/>
      <c r="N212" s="184"/>
      <c r="O212" s="258"/>
      <c r="P212" s="185"/>
      <c r="Q212" s="184"/>
      <c r="R212" s="258"/>
      <c r="S212" s="313"/>
      <c r="T212" s="182"/>
      <c r="U212" s="184"/>
      <c r="V212" s="332"/>
      <c r="W212" s="524"/>
    </row>
    <row r="213" spans="3:46" ht="15" customHeight="1" x14ac:dyDescent="0.2">
      <c r="C213" s="213" t="s">
        <v>213</v>
      </c>
      <c r="D213" s="216">
        <v>5</v>
      </c>
      <c r="E213" s="181"/>
      <c r="F213" s="258"/>
      <c r="G213" s="313"/>
      <c r="H213" s="327"/>
      <c r="I213" s="182"/>
      <c r="J213" s="183"/>
      <c r="K213" s="258"/>
      <c r="L213" s="313"/>
      <c r="M213" s="182"/>
      <c r="N213" s="184"/>
      <c r="O213" s="258"/>
      <c r="P213" s="185"/>
      <c r="Q213" s="184"/>
      <c r="R213" s="258"/>
      <c r="S213" s="313"/>
      <c r="T213" s="182"/>
      <c r="U213" s="183"/>
      <c r="V213" s="332"/>
      <c r="W213" s="524"/>
    </row>
    <row r="214" spans="3:46" ht="15" customHeight="1" x14ac:dyDescent="0.2">
      <c r="C214" s="213"/>
      <c r="D214" s="216"/>
      <c r="E214" s="181"/>
      <c r="F214" s="258"/>
      <c r="G214" s="313"/>
      <c r="H214" s="327"/>
      <c r="I214" s="182"/>
      <c r="J214" s="183"/>
      <c r="K214" s="258"/>
      <c r="L214" s="313"/>
      <c r="M214" s="182"/>
      <c r="N214" s="184"/>
      <c r="O214" s="258"/>
      <c r="P214" s="185"/>
      <c r="Q214" s="184"/>
      <c r="R214" s="258"/>
      <c r="S214" s="313"/>
      <c r="T214" s="182"/>
      <c r="U214" s="183"/>
      <c r="V214" s="332"/>
      <c r="W214" s="524"/>
    </row>
    <row r="215" spans="3:46" ht="15" customHeight="1" x14ac:dyDescent="0.2">
      <c r="C215" s="526"/>
      <c r="D215" s="216"/>
      <c r="E215" s="181"/>
      <c r="F215" s="258"/>
      <c r="G215" s="313"/>
      <c r="H215" s="327"/>
      <c r="I215" s="182"/>
      <c r="J215" s="183"/>
      <c r="K215" s="258"/>
      <c r="L215" s="313"/>
      <c r="M215" s="182"/>
      <c r="N215" s="184"/>
      <c r="O215" s="258"/>
      <c r="P215" s="185"/>
      <c r="Q215" s="184"/>
      <c r="R215" s="258"/>
      <c r="S215" s="313"/>
      <c r="T215" s="182"/>
      <c r="U215" s="183"/>
      <c r="V215" s="332"/>
      <c r="W215" s="524"/>
    </row>
    <row r="216" spans="3:46" ht="15" customHeight="1" x14ac:dyDescent="0.2">
      <c r="C216" s="526"/>
      <c r="D216" s="216"/>
      <c r="E216" s="181"/>
      <c r="F216" s="258"/>
      <c r="G216" s="313"/>
      <c r="H216" s="327"/>
      <c r="I216" s="182"/>
      <c r="J216" s="183"/>
      <c r="K216" s="258"/>
      <c r="L216" s="313"/>
      <c r="M216" s="182"/>
      <c r="N216" s="184"/>
      <c r="O216" s="258"/>
      <c r="P216" s="185"/>
      <c r="Q216" s="184"/>
      <c r="R216" s="258"/>
      <c r="S216" s="313"/>
      <c r="T216" s="182"/>
      <c r="U216" s="184"/>
      <c r="V216" s="332"/>
      <c r="W216" s="524"/>
    </row>
    <row r="217" spans="3:46" ht="15" customHeight="1" x14ac:dyDescent="0.2">
      <c r="C217" s="526"/>
      <c r="D217" s="216"/>
      <c r="E217" s="181"/>
      <c r="F217" s="258"/>
      <c r="G217" s="313"/>
      <c r="H217" s="327"/>
      <c r="I217" s="182"/>
      <c r="J217" s="183"/>
      <c r="K217" s="258"/>
      <c r="L217" s="313"/>
      <c r="M217" s="182"/>
      <c r="N217" s="184"/>
      <c r="O217" s="258"/>
      <c r="P217" s="185"/>
      <c r="Q217" s="184"/>
      <c r="R217" s="258"/>
      <c r="S217" s="313"/>
      <c r="T217" s="182"/>
      <c r="U217" s="183"/>
      <c r="V217" s="332"/>
      <c r="W217" s="524"/>
      <c r="AM217" s="175"/>
      <c r="AS217" s="709" t="s">
        <v>31</v>
      </c>
      <c r="AT217" s="710"/>
    </row>
    <row r="218" spans="3:46" ht="15" customHeight="1" thickBot="1" x14ac:dyDescent="0.25">
      <c r="C218" s="526"/>
      <c r="D218" s="219"/>
      <c r="E218" s="186"/>
      <c r="F218" s="259"/>
      <c r="G218" s="314"/>
      <c r="H218" s="327"/>
      <c r="I218" s="187"/>
      <c r="J218" s="188"/>
      <c r="K218" s="259"/>
      <c r="L218" s="314"/>
      <c r="M218" s="189"/>
      <c r="N218" s="190"/>
      <c r="O218" s="259"/>
      <c r="P218" s="189"/>
      <c r="Q218" s="190"/>
      <c r="R218" s="259"/>
      <c r="S218" s="314"/>
      <c r="T218" s="187"/>
      <c r="U218" s="190"/>
      <c r="V218" s="338"/>
      <c r="W218" s="525"/>
      <c r="Y218" s="191" t="s">
        <v>95</v>
      </c>
      <c r="Z218" s="192" t="s">
        <v>96</v>
      </c>
      <c r="AA218" s="192" t="s">
        <v>97</v>
      </c>
      <c r="AB218" s="192" t="s">
        <v>98</v>
      </c>
      <c r="AC218" s="192" t="s">
        <v>99</v>
      </c>
      <c r="AD218" s="196"/>
      <c r="AE218" s="199"/>
      <c r="AF218" s="204" t="s">
        <v>116</v>
      </c>
      <c r="AG218" s="192" t="s">
        <v>120</v>
      </c>
      <c r="AH218" s="203" t="s">
        <v>123</v>
      </c>
      <c r="AI218" s="202" t="s">
        <v>126</v>
      </c>
      <c r="AJ218" s="205" t="s">
        <v>31</v>
      </c>
      <c r="AK218" s="199"/>
      <c r="AL218" s="175"/>
      <c r="AM218" s="194"/>
      <c r="AN218" s="194"/>
      <c r="AS218" s="321" t="s">
        <v>252</v>
      </c>
      <c r="AT218" s="322" t="s">
        <v>253</v>
      </c>
    </row>
    <row r="219" spans="3:46" ht="20.100000000000001" customHeight="1" thickTop="1" thickBot="1" x14ac:dyDescent="0.25">
      <c r="C219" s="221"/>
      <c r="D219" s="222"/>
      <c r="E219" s="223" t="s">
        <v>201</v>
      </c>
      <c r="F219" s="260">
        <f>SUM(F209:F218)</f>
        <v>0</v>
      </c>
      <c r="G219" s="317">
        <f>SUM(G209:G218)</f>
        <v>0</v>
      </c>
      <c r="H219" s="224"/>
      <c r="I219" s="225" t="s">
        <v>116</v>
      </c>
      <c r="J219" s="226" t="s">
        <v>202</v>
      </c>
      <c r="K219" s="261">
        <f>SUM(K209:K218)</f>
        <v>0</v>
      </c>
      <c r="L219" s="316">
        <f>SUM(L209:L218)</f>
        <v>0</v>
      </c>
      <c r="M219" s="227" t="s">
        <v>120</v>
      </c>
      <c r="N219" s="228" t="s">
        <v>202</v>
      </c>
      <c r="O219" s="262">
        <f>SUM(O209:O218)</f>
        <v>0</v>
      </c>
      <c r="P219" s="229" t="s">
        <v>123</v>
      </c>
      <c r="Q219" s="226" t="s">
        <v>202</v>
      </c>
      <c r="R219" s="263">
        <f>SUM(R209:R218)</f>
        <v>0</v>
      </c>
      <c r="S219" s="315">
        <f>SUM(S209:S218)</f>
        <v>0</v>
      </c>
      <c r="T219" s="230" t="s">
        <v>126</v>
      </c>
      <c r="U219" s="226" t="s">
        <v>202</v>
      </c>
      <c r="V219" s="339">
        <f>SUM(V209:V218)</f>
        <v>0</v>
      </c>
      <c r="W219" s="324">
        <f>SUM(W209:W218)</f>
        <v>0</v>
      </c>
      <c r="Y219" s="195">
        <f>IF(AN219=1,F219,"")</f>
        <v>0</v>
      </c>
      <c r="Z219" s="195" t="str">
        <f>IF(AN219=2,F219,"")</f>
        <v/>
      </c>
      <c r="AA219" s="195" t="str">
        <f>IF(AN219=3,F219,"")</f>
        <v/>
      </c>
      <c r="AB219" s="195" t="str">
        <f>IF(AN219=4,F219,"")</f>
        <v/>
      </c>
      <c r="AC219" s="195" t="str">
        <f>IF(AN219=5,F219,"")</f>
        <v/>
      </c>
      <c r="AF219" s="195">
        <f>K219</f>
        <v>0</v>
      </c>
      <c r="AG219" s="195">
        <f>O219</f>
        <v>0</v>
      </c>
      <c r="AH219" s="195">
        <f>R219</f>
        <v>0</v>
      </c>
      <c r="AI219" s="195">
        <f>V219</f>
        <v>0</v>
      </c>
      <c r="AJ219" s="195">
        <f>K219+O219+R219+V219</f>
        <v>0</v>
      </c>
      <c r="AL219" s="193"/>
      <c r="AM219" s="2" t="str">
        <f>VLOOKUP(F219,$AL$7:$AM$11,2)</f>
        <v>&lt; 95</v>
      </c>
      <c r="AN219" s="48">
        <f>VLOOKUP(F219,$AL$7:$AN$11,3)</f>
        <v>1</v>
      </c>
      <c r="AO219" s="196"/>
      <c r="AQ219" s="196"/>
      <c r="AS219" s="323">
        <f>G219</f>
        <v>0</v>
      </c>
      <c r="AT219" s="323">
        <f>L219+S219+W219</f>
        <v>0</v>
      </c>
    </row>
    <row r="220" spans="3:46" ht="15" customHeight="1" thickBot="1" x14ac:dyDescent="0.25">
      <c r="G220" s="310"/>
      <c r="H220" s="16"/>
    </row>
    <row r="221" spans="3:46" ht="15" customHeight="1" x14ac:dyDescent="0.2">
      <c r="C221" s="692">
        <v>12</v>
      </c>
      <c r="D221" s="215">
        <v>1</v>
      </c>
      <c r="E221" s="210"/>
      <c r="F221" s="257"/>
      <c r="G221" s="312"/>
      <c r="H221" s="326"/>
      <c r="I221" s="211"/>
      <c r="J221" s="212"/>
      <c r="K221" s="257"/>
      <c r="L221" s="312"/>
      <c r="M221" s="211"/>
      <c r="N221" s="212"/>
      <c r="O221" s="257"/>
      <c r="P221" s="211"/>
      <c r="Q221" s="212"/>
      <c r="R221" s="257"/>
      <c r="S221" s="312"/>
      <c r="T221" s="211"/>
      <c r="U221" s="212"/>
      <c r="V221" s="337"/>
      <c r="W221" s="523"/>
    </row>
    <row r="222" spans="3:46" ht="15" customHeight="1" x14ac:dyDescent="0.2">
      <c r="C222" s="693"/>
      <c r="D222" s="216">
        <v>2</v>
      </c>
      <c r="E222" s="181"/>
      <c r="F222" s="258"/>
      <c r="G222" s="313"/>
      <c r="H222" s="327"/>
      <c r="I222" s="182"/>
      <c r="J222" s="183"/>
      <c r="K222" s="258"/>
      <c r="L222" s="313"/>
      <c r="M222" s="182"/>
      <c r="N222" s="184"/>
      <c r="O222" s="258"/>
      <c r="P222" s="182"/>
      <c r="Q222" s="184"/>
      <c r="R222" s="258"/>
      <c r="S222" s="313"/>
      <c r="T222" s="182"/>
      <c r="U222" s="183"/>
      <c r="V222" s="332"/>
      <c r="W222" s="524"/>
    </row>
    <row r="223" spans="3:46" ht="15" customHeight="1" x14ac:dyDescent="0.2">
      <c r="C223" s="694"/>
      <c r="D223" s="216">
        <v>3</v>
      </c>
      <c r="E223" s="181"/>
      <c r="F223" s="258"/>
      <c r="G223" s="313"/>
      <c r="H223" s="327"/>
      <c r="I223" s="182"/>
      <c r="J223" s="183"/>
      <c r="K223" s="258"/>
      <c r="L223" s="313"/>
      <c r="M223" s="182"/>
      <c r="N223" s="184"/>
      <c r="O223" s="258"/>
      <c r="P223" s="185"/>
      <c r="Q223" s="184"/>
      <c r="R223" s="258"/>
      <c r="S223" s="313"/>
      <c r="T223" s="182"/>
      <c r="U223" s="183"/>
      <c r="V223" s="332"/>
      <c r="W223" s="524"/>
    </row>
    <row r="224" spans="3:46" ht="15" customHeight="1" x14ac:dyDescent="0.2">
      <c r="C224" s="213" t="s">
        <v>192</v>
      </c>
      <c r="D224" s="216">
        <v>4</v>
      </c>
      <c r="E224" s="181"/>
      <c r="F224" s="258"/>
      <c r="G224" s="313"/>
      <c r="H224" s="327"/>
      <c r="I224" s="182"/>
      <c r="J224" s="183"/>
      <c r="K224" s="258"/>
      <c r="L224" s="313"/>
      <c r="M224" s="182"/>
      <c r="N224" s="184"/>
      <c r="O224" s="258"/>
      <c r="P224" s="185"/>
      <c r="Q224" s="184"/>
      <c r="R224" s="258"/>
      <c r="S224" s="313"/>
      <c r="T224" s="182"/>
      <c r="U224" s="184"/>
      <c r="V224" s="332"/>
      <c r="W224" s="524"/>
    </row>
    <row r="225" spans="3:46" ht="15" customHeight="1" x14ac:dyDescent="0.2">
      <c r="C225" s="213" t="s">
        <v>213</v>
      </c>
      <c r="D225" s="216">
        <v>5</v>
      </c>
      <c r="E225" s="181"/>
      <c r="F225" s="258"/>
      <c r="G225" s="313"/>
      <c r="H225" s="327"/>
      <c r="I225" s="182"/>
      <c r="J225" s="183"/>
      <c r="K225" s="258"/>
      <c r="L225" s="313"/>
      <c r="M225" s="182"/>
      <c r="N225" s="184"/>
      <c r="O225" s="258"/>
      <c r="P225" s="185"/>
      <c r="Q225" s="184"/>
      <c r="R225" s="258"/>
      <c r="S225" s="313"/>
      <c r="T225" s="182"/>
      <c r="U225" s="183"/>
      <c r="V225" s="332"/>
      <c r="W225" s="524"/>
    </row>
    <row r="226" spans="3:46" ht="15" customHeight="1" x14ac:dyDescent="0.2">
      <c r="C226" s="213"/>
      <c r="D226" s="216"/>
      <c r="E226" s="181"/>
      <c r="F226" s="258"/>
      <c r="G226" s="313"/>
      <c r="H226" s="327"/>
      <c r="I226" s="182"/>
      <c r="J226" s="183"/>
      <c r="K226" s="258"/>
      <c r="L226" s="313"/>
      <c r="M226" s="182"/>
      <c r="N226" s="184"/>
      <c r="O226" s="258"/>
      <c r="P226" s="185"/>
      <c r="Q226" s="184"/>
      <c r="R226" s="258"/>
      <c r="S226" s="313"/>
      <c r="T226" s="182"/>
      <c r="U226" s="183"/>
      <c r="V226" s="332"/>
      <c r="W226" s="524"/>
    </row>
    <row r="227" spans="3:46" ht="15" customHeight="1" x14ac:dyDescent="0.2">
      <c r="C227" s="526"/>
      <c r="D227" s="216"/>
      <c r="E227" s="181"/>
      <c r="F227" s="258"/>
      <c r="G227" s="313"/>
      <c r="H227" s="327"/>
      <c r="I227" s="182"/>
      <c r="J227" s="183"/>
      <c r="K227" s="258"/>
      <c r="L227" s="313"/>
      <c r="M227" s="182"/>
      <c r="N227" s="184"/>
      <c r="O227" s="258"/>
      <c r="P227" s="185"/>
      <c r="Q227" s="184"/>
      <c r="R227" s="258"/>
      <c r="S227" s="313"/>
      <c r="T227" s="182"/>
      <c r="U227" s="183"/>
      <c r="V227" s="332"/>
      <c r="W227" s="524"/>
    </row>
    <row r="228" spans="3:46" ht="15" customHeight="1" x14ac:dyDescent="0.2">
      <c r="C228" s="526"/>
      <c r="D228" s="216"/>
      <c r="E228" s="181"/>
      <c r="F228" s="258"/>
      <c r="G228" s="313"/>
      <c r="H228" s="327"/>
      <c r="I228" s="182"/>
      <c r="J228" s="183"/>
      <c r="K228" s="258"/>
      <c r="L228" s="313"/>
      <c r="M228" s="182"/>
      <c r="N228" s="184"/>
      <c r="O228" s="258"/>
      <c r="P228" s="185"/>
      <c r="Q228" s="184"/>
      <c r="R228" s="258"/>
      <c r="S228" s="313"/>
      <c r="T228" s="182"/>
      <c r="U228" s="184"/>
      <c r="V228" s="332"/>
      <c r="W228" s="524"/>
    </row>
    <row r="229" spans="3:46" ht="15" customHeight="1" x14ac:dyDescent="0.2">
      <c r="C229" s="526"/>
      <c r="D229" s="216"/>
      <c r="E229" s="181"/>
      <c r="F229" s="258"/>
      <c r="G229" s="313"/>
      <c r="H229" s="327"/>
      <c r="I229" s="182"/>
      <c r="J229" s="183"/>
      <c r="K229" s="258"/>
      <c r="L229" s="313"/>
      <c r="M229" s="182"/>
      <c r="N229" s="184"/>
      <c r="O229" s="258"/>
      <c r="P229" s="185"/>
      <c r="Q229" s="184"/>
      <c r="R229" s="258"/>
      <c r="S229" s="313"/>
      <c r="T229" s="182"/>
      <c r="U229" s="183"/>
      <c r="V229" s="332"/>
      <c r="W229" s="524"/>
      <c r="AM229" s="175"/>
      <c r="AS229" s="709" t="s">
        <v>31</v>
      </c>
      <c r="AT229" s="710"/>
    </row>
    <row r="230" spans="3:46" ht="15" customHeight="1" thickBot="1" x14ac:dyDescent="0.25">
      <c r="C230" s="526"/>
      <c r="D230" s="219"/>
      <c r="E230" s="186"/>
      <c r="F230" s="259"/>
      <c r="G230" s="314"/>
      <c r="H230" s="327"/>
      <c r="I230" s="187"/>
      <c r="J230" s="188"/>
      <c r="K230" s="259"/>
      <c r="L230" s="314"/>
      <c r="M230" s="189"/>
      <c r="N230" s="190"/>
      <c r="O230" s="259"/>
      <c r="P230" s="189"/>
      <c r="Q230" s="190"/>
      <c r="R230" s="259"/>
      <c r="S230" s="314"/>
      <c r="T230" s="187"/>
      <c r="U230" s="190"/>
      <c r="V230" s="338"/>
      <c r="W230" s="525"/>
      <c r="Y230" s="191" t="s">
        <v>95</v>
      </c>
      <c r="Z230" s="192" t="s">
        <v>96</v>
      </c>
      <c r="AA230" s="192" t="s">
        <v>97</v>
      </c>
      <c r="AB230" s="192" t="s">
        <v>98</v>
      </c>
      <c r="AC230" s="192" t="s">
        <v>99</v>
      </c>
      <c r="AD230" s="196"/>
      <c r="AE230" s="199"/>
      <c r="AF230" s="204" t="s">
        <v>116</v>
      </c>
      <c r="AG230" s="192" t="s">
        <v>120</v>
      </c>
      <c r="AH230" s="203" t="s">
        <v>123</v>
      </c>
      <c r="AI230" s="202" t="s">
        <v>126</v>
      </c>
      <c r="AJ230" s="205" t="s">
        <v>31</v>
      </c>
      <c r="AK230" s="199"/>
      <c r="AL230" s="175"/>
      <c r="AM230" s="194"/>
      <c r="AN230" s="194"/>
      <c r="AS230" s="321" t="s">
        <v>252</v>
      </c>
      <c r="AT230" s="322" t="s">
        <v>253</v>
      </c>
    </row>
    <row r="231" spans="3:46" ht="19.5" customHeight="1" thickTop="1" thickBot="1" x14ac:dyDescent="0.25">
      <c r="C231" s="221"/>
      <c r="D231" s="222"/>
      <c r="E231" s="223" t="s">
        <v>201</v>
      </c>
      <c r="F231" s="260">
        <f>SUM(F221:F230)</f>
        <v>0</v>
      </c>
      <c r="G231" s="317">
        <f>SUM(G221:G230)</f>
        <v>0</v>
      </c>
      <c r="H231" s="224"/>
      <c r="I231" s="225" t="s">
        <v>116</v>
      </c>
      <c r="J231" s="226" t="s">
        <v>202</v>
      </c>
      <c r="K231" s="261">
        <f>SUM(K221:K230)</f>
        <v>0</v>
      </c>
      <c r="L231" s="316">
        <f>SUM(L221:L230)</f>
        <v>0</v>
      </c>
      <c r="M231" s="227" t="s">
        <v>120</v>
      </c>
      <c r="N231" s="228" t="s">
        <v>202</v>
      </c>
      <c r="O231" s="262">
        <f>SUM(O221:O230)</f>
        <v>0</v>
      </c>
      <c r="P231" s="229" t="s">
        <v>123</v>
      </c>
      <c r="Q231" s="226" t="s">
        <v>202</v>
      </c>
      <c r="R231" s="263">
        <f>SUM(R221:R230)</f>
        <v>0</v>
      </c>
      <c r="S231" s="315">
        <f>SUM(S221:S230)</f>
        <v>0</v>
      </c>
      <c r="T231" s="230" t="s">
        <v>126</v>
      </c>
      <c r="U231" s="226" t="s">
        <v>202</v>
      </c>
      <c r="V231" s="339">
        <f>SUM(V221:V230)</f>
        <v>0</v>
      </c>
      <c r="W231" s="324">
        <f>SUM(W221:W230)</f>
        <v>0</v>
      </c>
      <c r="Y231" s="195">
        <f>IF(AN231=1,F231,"")</f>
        <v>0</v>
      </c>
      <c r="Z231" s="195" t="str">
        <f>IF(AN231=2,F231,"")</f>
        <v/>
      </c>
      <c r="AA231" s="195" t="str">
        <f>IF(AN231=3,F231,"")</f>
        <v/>
      </c>
      <c r="AB231" s="195" t="str">
        <f>IF(AN231=4,F231,"")</f>
        <v/>
      </c>
      <c r="AC231" s="195" t="str">
        <f>IF(AN231=5,F231,"")</f>
        <v/>
      </c>
      <c r="AF231" s="195">
        <f>K231</f>
        <v>0</v>
      </c>
      <c r="AG231" s="195">
        <f>O231</f>
        <v>0</v>
      </c>
      <c r="AH231" s="195">
        <f>R231</f>
        <v>0</v>
      </c>
      <c r="AI231" s="195">
        <f>V231</f>
        <v>0</v>
      </c>
      <c r="AJ231" s="195">
        <f>K231+O231+R231+V231</f>
        <v>0</v>
      </c>
      <c r="AL231" s="193"/>
      <c r="AM231" s="2" t="str">
        <f>VLOOKUP(F231,$AL$7:$AM$11,2)</f>
        <v>&lt; 95</v>
      </c>
      <c r="AN231" s="48">
        <f>VLOOKUP(F231,$AL$7:$AN$11,3)</f>
        <v>1</v>
      </c>
      <c r="AO231" s="196"/>
      <c r="AQ231" s="196"/>
      <c r="AS231" s="323">
        <f>G231</f>
        <v>0</v>
      </c>
      <c r="AT231" s="323">
        <f>L231+S231+W231</f>
        <v>0</v>
      </c>
    </row>
    <row r="232" spans="3:46" ht="15" customHeight="1" thickBot="1" x14ac:dyDescent="0.25">
      <c r="G232" s="310"/>
      <c r="H232" s="16"/>
    </row>
    <row r="233" spans="3:46" ht="15" customHeight="1" x14ac:dyDescent="0.2">
      <c r="C233" s="692">
        <v>13</v>
      </c>
      <c r="D233" s="215">
        <v>1</v>
      </c>
      <c r="E233" s="210"/>
      <c r="F233" s="257"/>
      <c r="G233" s="312"/>
      <c r="H233" s="326"/>
      <c r="I233" s="211"/>
      <c r="J233" s="212"/>
      <c r="K233" s="257"/>
      <c r="L233" s="312"/>
      <c r="M233" s="211"/>
      <c r="N233" s="212"/>
      <c r="O233" s="257"/>
      <c r="P233" s="211"/>
      <c r="Q233" s="212"/>
      <c r="R233" s="257"/>
      <c r="S233" s="312"/>
      <c r="T233" s="211"/>
      <c r="U233" s="212"/>
      <c r="V233" s="337"/>
      <c r="W233" s="523"/>
    </row>
    <row r="234" spans="3:46" ht="15" customHeight="1" x14ac:dyDescent="0.2">
      <c r="C234" s="693"/>
      <c r="D234" s="216">
        <v>2</v>
      </c>
      <c r="E234" s="181"/>
      <c r="F234" s="258"/>
      <c r="G234" s="313"/>
      <c r="H234" s="327"/>
      <c r="I234" s="182"/>
      <c r="J234" s="183"/>
      <c r="K234" s="258"/>
      <c r="L234" s="313"/>
      <c r="M234" s="182"/>
      <c r="N234" s="184"/>
      <c r="O234" s="258"/>
      <c r="P234" s="182"/>
      <c r="Q234" s="184"/>
      <c r="R234" s="258"/>
      <c r="S234" s="313"/>
      <c r="T234" s="182"/>
      <c r="U234" s="183"/>
      <c r="V234" s="332"/>
      <c r="W234" s="524"/>
    </row>
    <row r="235" spans="3:46" ht="15" customHeight="1" x14ac:dyDescent="0.2">
      <c r="C235" s="694"/>
      <c r="D235" s="216">
        <v>3</v>
      </c>
      <c r="E235" s="181"/>
      <c r="F235" s="258"/>
      <c r="G235" s="313"/>
      <c r="H235" s="327"/>
      <c r="I235" s="182"/>
      <c r="J235" s="183"/>
      <c r="K235" s="258"/>
      <c r="L235" s="313"/>
      <c r="M235" s="182"/>
      <c r="N235" s="184"/>
      <c r="O235" s="258"/>
      <c r="P235" s="185"/>
      <c r="Q235" s="184"/>
      <c r="R235" s="258"/>
      <c r="S235" s="313"/>
      <c r="T235" s="182"/>
      <c r="U235" s="183"/>
      <c r="V235" s="332"/>
      <c r="W235" s="524"/>
    </row>
    <row r="236" spans="3:46" ht="15" customHeight="1" x14ac:dyDescent="0.2">
      <c r="C236" s="213" t="s">
        <v>192</v>
      </c>
      <c r="D236" s="216">
        <v>4</v>
      </c>
      <c r="E236" s="181"/>
      <c r="F236" s="258"/>
      <c r="G236" s="313"/>
      <c r="H236" s="327"/>
      <c r="I236" s="182"/>
      <c r="J236" s="183"/>
      <c r="K236" s="258"/>
      <c r="L236" s="313"/>
      <c r="M236" s="182"/>
      <c r="N236" s="184"/>
      <c r="O236" s="258"/>
      <c r="P236" s="185"/>
      <c r="Q236" s="184"/>
      <c r="R236" s="258"/>
      <c r="S236" s="313"/>
      <c r="T236" s="182"/>
      <c r="U236" s="184"/>
      <c r="V236" s="332"/>
      <c r="W236" s="524"/>
    </row>
    <row r="237" spans="3:46" ht="15" customHeight="1" x14ac:dyDescent="0.2">
      <c r="C237" s="213" t="s">
        <v>213</v>
      </c>
      <c r="D237" s="216">
        <v>5</v>
      </c>
      <c r="E237" s="181"/>
      <c r="F237" s="258"/>
      <c r="G237" s="313"/>
      <c r="H237" s="327"/>
      <c r="I237" s="182"/>
      <c r="J237" s="183"/>
      <c r="K237" s="258"/>
      <c r="L237" s="313"/>
      <c r="M237" s="182"/>
      <c r="N237" s="184"/>
      <c r="O237" s="258"/>
      <c r="P237" s="185"/>
      <c r="Q237" s="184"/>
      <c r="R237" s="258"/>
      <c r="S237" s="313"/>
      <c r="T237" s="182"/>
      <c r="U237" s="183"/>
      <c r="V237" s="332"/>
      <c r="W237" s="524"/>
    </row>
    <row r="238" spans="3:46" ht="15" customHeight="1" x14ac:dyDescent="0.2">
      <c r="C238" s="213"/>
      <c r="D238" s="216"/>
      <c r="E238" s="181"/>
      <c r="F238" s="258"/>
      <c r="G238" s="313"/>
      <c r="H238" s="327"/>
      <c r="I238" s="182"/>
      <c r="J238" s="183"/>
      <c r="K238" s="258"/>
      <c r="L238" s="313"/>
      <c r="M238" s="182"/>
      <c r="N238" s="184"/>
      <c r="O238" s="258"/>
      <c r="P238" s="185"/>
      <c r="Q238" s="184"/>
      <c r="R238" s="258"/>
      <c r="S238" s="313"/>
      <c r="T238" s="182"/>
      <c r="U238" s="183"/>
      <c r="V238" s="332"/>
      <c r="W238" s="524"/>
    </row>
    <row r="239" spans="3:46" ht="15" customHeight="1" x14ac:dyDescent="0.2">
      <c r="C239" s="526"/>
      <c r="D239" s="216"/>
      <c r="E239" s="181"/>
      <c r="F239" s="258"/>
      <c r="G239" s="313"/>
      <c r="H239" s="327"/>
      <c r="I239" s="182"/>
      <c r="J239" s="183"/>
      <c r="K239" s="258"/>
      <c r="L239" s="313"/>
      <c r="M239" s="182"/>
      <c r="N239" s="184"/>
      <c r="O239" s="258"/>
      <c r="P239" s="185"/>
      <c r="Q239" s="184"/>
      <c r="R239" s="258"/>
      <c r="S239" s="313"/>
      <c r="T239" s="182"/>
      <c r="U239" s="183"/>
      <c r="V239" s="332"/>
      <c r="W239" s="524"/>
    </row>
    <row r="240" spans="3:46" ht="15" customHeight="1" x14ac:dyDescent="0.2">
      <c r="C240" s="526"/>
      <c r="D240" s="216"/>
      <c r="E240" s="181"/>
      <c r="F240" s="258"/>
      <c r="G240" s="313"/>
      <c r="H240" s="327"/>
      <c r="I240" s="182"/>
      <c r="J240" s="183"/>
      <c r="K240" s="258"/>
      <c r="L240" s="313"/>
      <c r="M240" s="182"/>
      <c r="N240" s="184"/>
      <c r="O240" s="258"/>
      <c r="P240" s="185"/>
      <c r="Q240" s="184"/>
      <c r="R240" s="258"/>
      <c r="S240" s="313"/>
      <c r="T240" s="182"/>
      <c r="U240" s="184"/>
      <c r="V240" s="332"/>
      <c r="W240" s="524"/>
    </row>
    <row r="241" spans="3:46" ht="15" customHeight="1" x14ac:dyDescent="0.2">
      <c r="C241" s="526"/>
      <c r="D241" s="216"/>
      <c r="E241" s="181"/>
      <c r="F241" s="258"/>
      <c r="G241" s="313"/>
      <c r="H241" s="327"/>
      <c r="I241" s="182"/>
      <c r="J241" s="183"/>
      <c r="K241" s="258"/>
      <c r="L241" s="313"/>
      <c r="M241" s="182"/>
      <c r="N241" s="184"/>
      <c r="O241" s="258"/>
      <c r="P241" s="185"/>
      <c r="Q241" s="184"/>
      <c r="R241" s="258"/>
      <c r="S241" s="313"/>
      <c r="T241" s="182"/>
      <c r="U241" s="183"/>
      <c r="V241" s="332"/>
      <c r="W241" s="524"/>
      <c r="AM241" s="175"/>
      <c r="AS241" s="709" t="s">
        <v>31</v>
      </c>
      <c r="AT241" s="710"/>
    </row>
    <row r="242" spans="3:46" ht="15" customHeight="1" thickBot="1" x14ac:dyDescent="0.25">
      <c r="C242" s="526"/>
      <c r="D242" s="219"/>
      <c r="E242" s="186"/>
      <c r="F242" s="259"/>
      <c r="G242" s="314"/>
      <c r="H242" s="327"/>
      <c r="I242" s="187"/>
      <c r="J242" s="188"/>
      <c r="K242" s="259"/>
      <c r="L242" s="314"/>
      <c r="M242" s="189"/>
      <c r="N242" s="190"/>
      <c r="O242" s="259"/>
      <c r="P242" s="189"/>
      <c r="Q242" s="190"/>
      <c r="R242" s="259"/>
      <c r="S242" s="314"/>
      <c r="T242" s="187"/>
      <c r="U242" s="190"/>
      <c r="V242" s="338"/>
      <c r="W242" s="525"/>
      <c r="Y242" s="191" t="s">
        <v>95</v>
      </c>
      <c r="Z242" s="192" t="s">
        <v>96</v>
      </c>
      <c r="AA242" s="192" t="s">
        <v>97</v>
      </c>
      <c r="AB242" s="192" t="s">
        <v>98</v>
      </c>
      <c r="AC242" s="192" t="s">
        <v>99</v>
      </c>
      <c r="AD242" s="196"/>
      <c r="AE242" s="199"/>
      <c r="AF242" s="204" t="s">
        <v>116</v>
      </c>
      <c r="AG242" s="192" t="s">
        <v>120</v>
      </c>
      <c r="AH242" s="203" t="s">
        <v>123</v>
      </c>
      <c r="AI242" s="202" t="s">
        <v>126</v>
      </c>
      <c r="AJ242" s="205" t="s">
        <v>31</v>
      </c>
      <c r="AK242" s="199"/>
      <c r="AL242" s="175"/>
      <c r="AM242" s="194"/>
      <c r="AN242" s="194"/>
      <c r="AS242" s="321" t="s">
        <v>252</v>
      </c>
      <c r="AT242" s="322" t="s">
        <v>253</v>
      </c>
    </row>
    <row r="243" spans="3:46" ht="20.100000000000001" customHeight="1" thickTop="1" thickBot="1" x14ac:dyDescent="0.25">
      <c r="C243" s="221"/>
      <c r="D243" s="222"/>
      <c r="E243" s="223" t="s">
        <v>201</v>
      </c>
      <c r="F243" s="260">
        <f>SUM(F233:F242)</f>
        <v>0</v>
      </c>
      <c r="G243" s="317">
        <f>SUM(G233:G242)</f>
        <v>0</v>
      </c>
      <c r="H243" s="224"/>
      <c r="I243" s="225" t="s">
        <v>116</v>
      </c>
      <c r="J243" s="226" t="s">
        <v>202</v>
      </c>
      <c r="K243" s="261">
        <f>SUM(K233:K242)</f>
        <v>0</v>
      </c>
      <c r="L243" s="316">
        <f>SUM(L233:L242)</f>
        <v>0</v>
      </c>
      <c r="M243" s="227" t="s">
        <v>120</v>
      </c>
      <c r="N243" s="228" t="s">
        <v>202</v>
      </c>
      <c r="O243" s="262">
        <f>SUM(O233:O242)</f>
        <v>0</v>
      </c>
      <c r="P243" s="229" t="s">
        <v>123</v>
      </c>
      <c r="Q243" s="226" t="s">
        <v>202</v>
      </c>
      <c r="R243" s="263">
        <f>SUM(R233:R242)</f>
        <v>0</v>
      </c>
      <c r="S243" s="315">
        <f>SUM(S233:S242)</f>
        <v>0</v>
      </c>
      <c r="T243" s="230" t="s">
        <v>126</v>
      </c>
      <c r="U243" s="226" t="s">
        <v>202</v>
      </c>
      <c r="V243" s="339">
        <f>SUM(V233:V242)</f>
        <v>0</v>
      </c>
      <c r="W243" s="324">
        <f>SUM(W233:W242)</f>
        <v>0</v>
      </c>
      <c r="Y243" s="195">
        <f>IF(AN243=1,F243,"")</f>
        <v>0</v>
      </c>
      <c r="Z243" s="195" t="str">
        <f>IF(AN243=2,F243,"")</f>
        <v/>
      </c>
      <c r="AA243" s="195" t="str">
        <f>IF(AN243=3,F243,"")</f>
        <v/>
      </c>
      <c r="AB243" s="195" t="str">
        <f>IF(AN243=4,F243,"")</f>
        <v/>
      </c>
      <c r="AC243" s="195" t="str">
        <f>IF(AN243=5,F243,"")</f>
        <v/>
      </c>
      <c r="AF243" s="195">
        <f>K243</f>
        <v>0</v>
      </c>
      <c r="AG243" s="195">
        <f>O243</f>
        <v>0</v>
      </c>
      <c r="AH243" s="195">
        <f>R243</f>
        <v>0</v>
      </c>
      <c r="AI243" s="195">
        <f>V243</f>
        <v>0</v>
      </c>
      <c r="AJ243" s="195">
        <f>K243+O243+R243+V243</f>
        <v>0</v>
      </c>
      <c r="AL243" s="193"/>
      <c r="AM243" s="2" t="str">
        <f>VLOOKUP(F243,$AL$7:$AM$11,2)</f>
        <v>&lt; 95</v>
      </c>
      <c r="AN243" s="48">
        <f>VLOOKUP(F243,$AL$7:$AN$11,3)</f>
        <v>1</v>
      </c>
      <c r="AO243" s="196"/>
      <c r="AQ243" s="196"/>
      <c r="AS243" s="323">
        <f>G243</f>
        <v>0</v>
      </c>
      <c r="AT243" s="323">
        <f>L243+S243+W243</f>
        <v>0</v>
      </c>
    </row>
    <row r="244" spans="3:46" ht="15" customHeight="1" thickBot="1" x14ac:dyDescent="0.25">
      <c r="G244" s="310"/>
      <c r="H244" s="16"/>
    </row>
    <row r="245" spans="3:46" ht="15" customHeight="1" x14ac:dyDescent="0.2">
      <c r="C245" s="692">
        <v>14</v>
      </c>
      <c r="D245" s="215">
        <v>1</v>
      </c>
      <c r="E245" s="210"/>
      <c r="F245" s="257"/>
      <c r="G245" s="312"/>
      <c r="H245" s="326"/>
      <c r="I245" s="211"/>
      <c r="J245" s="212"/>
      <c r="K245" s="257"/>
      <c r="L245" s="312"/>
      <c r="M245" s="211"/>
      <c r="N245" s="212"/>
      <c r="O245" s="257"/>
      <c r="P245" s="211"/>
      <c r="Q245" s="212"/>
      <c r="R245" s="257"/>
      <c r="S245" s="312"/>
      <c r="T245" s="211"/>
      <c r="U245" s="212"/>
      <c r="V245" s="337"/>
      <c r="W245" s="523"/>
    </row>
    <row r="246" spans="3:46" ht="15" customHeight="1" x14ac:dyDescent="0.2">
      <c r="C246" s="693"/>
      <c r="D246" s="216">
        <v>2</v>
      </c>
      <c r="E246" s="181"/>
      <c r="F246" s="258"/>
      <c r="G246" s="313"/>
      <c r="H246" s="327"/>
      <c r="I246" s="182"/>
      <c r="J246" s="183"/>
      <c r="K246" s="258"/>
      <c r="L246" s="313"/>
      <c r="M246" s="182"/>
      <c r="N246" s="184"/>
      <c r="O246" s="258"/>
      <c r="P246" s="182"/>
      <c r="Q246" s="184"/>
      <c r="R246" s="258"/>
      <c r="S246" s="313"/>
      <c r="T246" s="182"/>
      <c r="U246" s="183"/>
      <c r="V246" s="332"/>
      <c r="W246" s="524"/>
    </row>
    <row r="247" spans="3:46" ht="15" customHeight="1" x14ac:dyDescent="0.2">
      <c r="C247" s="694"/>
      <c r="D247" s="216">
        <v>3</v>
      </c>
      <c r="E247" s="181"/>
      <c r="F247" s="258"/>
      <c r="G247" s="313"/>
      <c r="H247" s="327"/>
      <c r="I247" s="182"/>
      <c r="J247" s="183"/>
      <c r="K247" s="258"/>
      <c r="L247" s="313"/>
      <c r="M247" s="182"/>
      <c r="N247" s="184"/>
      <c r="O247" s="258"/>
      <c r="P247" s="185"/>
      <c r="Q247" s="184"/>
      <c r="R247" s="258"/>
      <c r="S247" s="313"/>
      <c r="T247" s="182"/>
      <c r="U247" s="183"/>
      <c r="V247" s="332"/>
      <c r="W247" s="524"/>
    </row>
    <row r="248" spans="3:46" ht="15" customHeight="1" x14ac:dyDescent="0.2">
      <c r="C248" s="213" t="s">
        <v>192</v>
      </c>
      <c r="D248" s="216">
        <v>4</v>
      </c>
      <c r="E248" s="181"/>
      <c r="F248" s="258"/>
      <c r="G248" s="313"/>
      <c r="H248" s="327"/>
      <c r="I248" s="182"/>
      <c r="J248" s="183"/>
      <c r="K248" s="258"/>
      <c r="L248" s="313"/>
      <c r="M248" s="182"/>
      <c r="N248" s="184"/>
      <c r="O248" s="258"/>
      <c r="P248" s="185"/>
      <c r="Q248" s="184"/>
      <c r="R248" s="258"/>
      <c r="S248" s="313"/>
      <c r="T248" s="182"/>
      <c r="U248" s="184"/>
      <c r="V248" s="332"/>
      <c r="W248" s="524"/>
    </row>
    <row r="249" spans="3:46" ht="15" customHeight="1" x14ac:dyDescent="0.2">
      <c r="C249" s="213" t="s">
        <v>213</v>
      </c>
      <c r="D249" s="216">
        <v>5</v>
      </c>
      <c r="E249" s="181"/>
      <c r="F249" s="258"/>
      <c r="G249" s="313"/>
      <c r="H249" s="327"/>
      <c r="I249" s="182"/>
      <c r="J249" s="183"/>
      <c r="K249" s="258"/>
      <c r="L249" s="313"/>
      <c r="M249" s="182"/>
      <c r="N249" s="184"/>
      <c r="O249" s="258"/>
      <c r="P249" s="185"/>
      <c r="Q249" s="184"/>
      <c r="R249" s="258"/>
      <c r="S249" s="313"/>
      <c r="T249" s="182"/>
      <c r="U249" s="183"/>
      <c r="V249" s="332"/>
      <c r="W249" s="524"/>
    </row>
    <row r="250" spans="3:46" ht="15" customHeight="1" x14ac:dyDescent="0.2">
      <c r="C250" s="213"/>
      <c r="D250" s="216"/>
      <c r="E250" s="181"/>
      <c r="F250" s="258"/>
      <c r="G250" s="313"/>
      <c r="H250" s="327"/>
      <c r="I250" s="182"/>
      <c r="J250" s="183"/>
      <c r="K250" s="258"/>
      <c r="L250" s="313"/>
      <c r="M250" s="182"/>
      <c r="N250" s="184"/>
      <c r="O250" s="258"/>
      <c r="P250" s="185"/>
      <c r="Q250" s="184"/>
      <c r="R250" s="258"/>
      <c r="S250" s="313"/>
      <c r="T250" s="182"/>
      <c r="U250" s="183"/>
      <c r="V250" s="332"/>
      <c r="W250" s="524"/>
    </row>
    <row r="251" spans="3:46" ht="15" customHeight="1" x14ac:dyDescent="0.2">
      <c r="C251" s="526"/>
      <c r="D251" s="216"/>
      <c r="E251" s="181"/>
      <c r="F251" s="258"/>
      <c r="G251" s="313"/>
      <c r="H251" s="327"/>
      <c r="I251" s="182"/>
      <c r="J251" s="183"/>
      <c r="K251" s="258"/>
      <c r="L251" s="313"/>
      <c r="M251" s="182"/>
      <c r="N251" s="184"/>
      <c r="O251" s="258"/>
      <c r="P251" s="185"/>
      <c r="Q251" s="184"/>
      <c r="R251" s="258"/>
      <c r="S251" s="313"/>
      <c r="T251" s="182"/>
      <c r="U251" s="183"/>
      <c r="V251" s="332"/>
      <c r="W251" s="524"/>
    </row>
    <row r="252" spans="3:46" ht="15" customHeight="1" x14ac:dyDescent="0.2">
      <c r="C252" s="526"/>
      <c r="D252" s="216"/>
      <c r="E252" s="181"/>
      <c r="F252" s="258"/>
      <c r="G252" s="313"/>
      <c r="H252" s="327"/>
      <c r="I252" s="182"/>
      <c r="J252" s="183"/>
      <c r="K252" s="258"/>
      <c r="L252" s="313"/>
      <c r="M252" s="182"/>
      <c r="N252" s="184"/>
      <c r="O252" s="258"/>
      <c r="P252" s="185"/>
      <c r="Q252" s="184"/>
      <c r="R252" s="258"/>
      <c r="S252" s="313"/>
      <c r="T252" s="182"/>
      <c r="U252" s="184"/>
      <c r="V252" s="332"/>
      <c r="W252" s="524"/>
    </row>
    <row r="253" spans="3:46" ht="15" customHeight="1" x14ac:dyDescent="0.2">
      <c r="C253" s="526"/>
      <c r="D253" s="216"/>
      <c r="E253" s="181"/>
      <c r="F253" s="258"/>
      <c r="G253" s="313"/>
      <c r="H253" s="327"/>
      <c r="I253" s="182"/>
      <c r="J253" s="183"/>
      <c r="K253" s="258"/>
      <c r="L253" s="313"/>
      <c r="M253" s="182"/>
      <c r="N253" s="184"/>
      <c r="O253" s="258"/>
      <c r="P253" s="185"/>
      <c r="Q253" s="184"/>
      <c r="R253" s="258"/>
      <c r="S253" s="313"/>
      <c r="T253" s="182"/>
      <c r="U253" s="183"/>
      <c r="V253" s="332"/>
      <c r="W253" s="524"/>
      <c r="AM253" s="175"/>
      <c r="AS253" s="709" t="s">
        <v>31</v>
      </c>
      <c r="AT253" s="710"/>
    </row>
    <row r="254" spans="3:46" ht="15" customHeight="1" thickBot="1" x14ac:dyDescent="0.25">
      <c r="C254" s="526"/>
      <c r="D254" s="219"/>
      <c r="E254" s="186"/>
      <c r="F254" s="259"/>
      <c r="G254" s="314"/>
      <c r="H254" s="327"/>
      <c r="I254" s="187"/>
      <c r="J254" s="188"/>
      <c r="K254" s="259"/>
      <c r="L254" s="314"/>
      <c r="M254" s="189"/>
      <c r="N254" s="190"/>
      <c r="O254" s="259"/>
      <c r="P254" s="189"/>
      <c r="Q254" s="190"/>
      <c r="R254" s="259"/>
      <c r="S254" s="314"/>
      <c r="T254" s="187"/>
      <c r="U254" s="190"/>
      <c r="V254" s="338"/>
      <c r="W254" s="525"/>
      <c r="Y254" s="191" t="s">
        <v>95</v>
      </c>
      <c r="Z254" s="192" t="s">
        <v>96</v>
      </c>
      <c r="AA254" s="192" t="s">
        <v>97</v>
      </c>
      <c r="AB254" s="192" t="s">
        <v>98</v>
      </c>
      <c r="AC254" s="192" t="s">
        <v>99</v>
      </c>
      <c r="AD254" s="196"/>
      <c r="AE254" s="199"/>
      <c r="AF254" s="204" t="s">
        <v>116</v>
      </c>
      <c r="AG254" s="192" t="s">
        <v>120</v>
      </c>
      <c r="AH254" s="203" t="s">
        <v>123</v>
      </c>
      <c r="AI254" s="202" t="s">
        <v>126</v>
      </c>
      <c r="AJ254" s="205" t="s">
        <v>31</v>
      </c>
      <c r="AK254" s="199"/>
      <c r="AL254" s="175"/>
      <c r="AM254" s="194"/>
      <c r="AN254" s="194"/>
      <c r="AS254" s="321" t="s">
        <v>252</v>
      </c>
      <c r="AT254" s="322" t="s">
        <v>253</v>
      </c>
    </row>
    <row r="255" spans="3:46" ht="20.100000000000001" customHeight="1" thickTop="1" thickBot="1" x14ac:dyDescent="0.25">
      <c r="C255" s="221"/>
      <c r="D255" s="222"/>
      <c r="E255" s="223" t="s">
        <v>201</v>
      </c>
      <c r="F255" s="260">
        <f>SUM(F245:F254)</f>
        <v>0</v>
      </c>
      <c r="G255" s="317">
        <f>SUM(G245:G254)</f>
        <v>0</v>
      </c>
      <c r="H255" s="224"/>
      <c r="I255" s="225" t="s">
        <v>116</v>
      </c>
      <c r="J255" s="226" t="s">
        <v>202</v>
      </c>
      <c r="K255" s="261">
        <f>SUM(K245:K254)</f>
        <v>0</v>
      </c>
      <c r="L255" s="316">
        <f>SUM(L245:L254)</f>
        <v>0</v>
      </c>
      <c r="M255" s="227" t="s">
        <v>120</v>
      </c>
      <c r="N255" s="228" t="s">
        <v>202</v>
      </c>
      <c r="O255" s="262">
        <f>SUM(O245:O254)</f>
        <v>0</v>
      </c>
      <c r="P255" s="229" t="s">
        <v>123</v>
      </c>
      <c r="Q255" s="226" t="s">
        <v>202</v>
      </c>
      <c r="R255" s="263">
        <f>SUM(R245:R254)</f>
        <v>0</v>
      </c>
      <c r="S255" s="315">
        <f>SUM(S245:S254)</f>
        <v>0</v>
      </c>
      <c r="T255" s="230" t="s">
        <v>126</v>
      </c>
      <c r="U255" s="226" t="s">
        <v>202</v>
      </c>
      <c r="V255" s="339">
        <f>SUM(V245:V254)</f>
        <v>0</v>
      </c>
      <c r="W255" s="324">
        <f>SUM(W245:W254)</f>
        <v>0</v>
      </c>
      <c r="Y255" s="195">
        <f>IF(AN255=1,F255,"")</f>
        <v>0</v>
      </c>
      <c r="Z255" s="195" t="str">
        <f>IF(AN255=2,F255,"")</f>
        <v/>
      </c>
      <c r="AA255" s="195" t="str">
        <f>IF(AN255=3,F255,"")</f>
        <v/>
      </c>
      <c r="AB255" s="195" t="str">
        <f>IF(AN255=4,F255,"")</f>
        <v/>
      </c>
      <c r="AC255" s="195" t="str">
        <f>IF(AN255=5,F255,"")</f>
        <v/>
      </c>
      <c r="AF255" s="195">
        <f>K255</f>
        <v>0</v>
      </c>
      <c r="AG255" s="195">
        <f>O255</f>
        <v>0</v>
      </c>
      <c r="AH255" s="195">
        <f>R255</f>
        <v>0</v>
      </c>
      <c r="AI255" s="195">
        <f>V255</f>
        <v>0</v>
      </c>
      <c r="AJ255" s="195">
        <f>K255+O255+R255+V255</f>
        <v>0</v>
      </c>
      <c r="AL255" s="193"/>
      <c r="AM255" s="2" t="str">
        <f>VLOOKUP(F255,$AL$7:$AM$11,2)</f>
        <v>&lt; 95</v>
      </c>
      <c r="AN255" s="48">
        <f>VLOOKUP(F255,$AL$7:$AN$11,3)</f>
        <v>1</v>
      </c>
      <c r="AO255" s="196"/>
      <c r="AQ255" s="196"/>
      <c r="AS255" s="323">
        <f>G255</f>
        <v>0</v>
      </c>
      <c r="AT255" s="323">
        <f>L255+S255+W255</f>
        <v>0</v>
      </c>
    </row>
    <row r="256" spans="3:46" ht="15" customHeight="1" thickBot="1" x14ac:dyDescent="0.25">
      <c r="G256" s="310"/>
      <c r="H256" s="16"/>
    </row>
    <row r="257" spans="3:46" ht="15" customHeight="1" x14ac:dyDescent="0.2">
      <c r="C257" s="692">
        <v>15</v>
      </c>
      <c r="D257" s="215">
        <v>1</v>
      </c>
      <c r="E257" s="210"/>
      <c r="F257" s="257"/>
      <c r="G257" s="312"/>
      <c r="H257" s="326"/>
      <c r="I257" s="211"/>
      <c r="J257" s="212"/>
      <c r="K257" s="257"/>
      <c r="L257" s="312"/>
      <c r="M257" s="211"/>
      <c r="N257" s="212"/>
      <c r="O257" s="257"/>
      <c r="P257" s="211"/>
      <c r="Q257" s="212"/>
      <c r="R257" s="257"/>
      <c r="S257" s="312"/>
      <c r="T257" s="211"/>
      <c r="U257" s="212"/>
      <c r="V257" s="337"/>
      <c r="W257" s="523"/>
    </row>
    <row r="258" spans="3:46" ht="15" customHeight="1" x14ac:dyDescent="0.2">
      <c r="C258" s="693"/>
      <c r="D258" s="216">
        <v>2</v>
      </c>
      <c r="E258" s="181"/>
      <c r="F258" s="258"/>
      <c r="G258" s="313"/>
      <c r="H258" s="327"/>
      <c r="I258" s="182"/>
      <c r="J258" s="183"/>
      <c r="K258" s="258"/>
      <c r="L258" s="313"/>
      <c r="M258" s="182"/>
      <c r="N258" s="184"/>
      <c r="O258" s="258"/>
      <c r="P258" s="182"/>
      <c r="Q258" s="184"/>
      <c r="R258" s="258"/>
      <c r="S258" s="313"/>
      <c r="T258" s="182"/>
      <c r="U258" s="183"/>
      <c r="V258" s="332"/>
      <c r="W258" s="524"/>
    </row>
    <row r="259" spans="3:46" ht="15" customHeight="1" x14ac:dyDescent="0.2">
      <c r="C259" s="694"/>
      <c r="D259" s="216">
        <v>3</v>
      </c>
      <c r="E259" s="181"/>
      <c r="F259" s="258"/>
      <c r="G259" s="313"/>
      <c r="H259" s="327"/>
      <c r="I259" s="182"/>
      <c r="J259" s="183"/>
      <c r="K259" s="258"/>
      <c r="L259" s="313"/>
      <c r="M259" s="182"/>
      <c r="N259" s="184"/>
      <c r="O259" s="258"/>
      <c r="P259" s="185"/>
      <c r="Q259" s="184"/>
      <c r="R259" s="258"/>
      <c r="S259" s="313"/>
      <c r="T259" s="182"/>
      <c r="U259" s="183"/>
      <c r="V259" s="332"/>
      <c r="W259" s="524"/>
    </row>
    <row r="260" spans="3:46" ht="15" customHeight="1" x14ac:dyDescent="0.2">
      <c r="C260" s="213" t="s">
        <v>192</v>
      </c>
      <c r="D260" s="216">
        <v>4</v>
      </c>
      <c r="E260" s="181"/>
      <c r="F260" s="258"/>
      <c r="G260" s="313"/>
      <c r="H260" s="327"/>
      <c r="I260" s="182"/>
      <c r="J260" s="183"/>
      <c r="K260" s="258"/>
      <c r="L260" s="313"/>
      <c r="M260" s="182"/>
      <c r="N260" s="184"/>
      <c r="O260" s="258"/>
      <c r="P260" s="185"/>
      <c r="Q260" s="184"/>
      <c r="R260" s="258"/>
      <c r="S260" s="313"/>
      <c r="T260" s="182"/>
      <c r="U260" s="184"/>
      <c r="V260" s="332"/>
      <c r="W260" s="524"/>
    </row>
    <row r="261" spans="3:46" ht="15" customHeight="1" x14ac:dyDescent="0.2">
      <c r="C261" s="213" t="s">
        <v>213</v>
      </c>
      <c r="D261" s="216">
        <v>5</v>
      </c>
      <c r="E261" s="181"/>
      <c r="F261" s="258"/>
      <c r="G261" s="313"/>
      <c r="H261" s="327"/>
      <c r="I261" s="182"/>
      <c r="J261" s="183"/>
      <c r="K261" s="258"/>
      <c r="L261" s="313"/>
      <c r="M261" s="182"/>
      <c r="N261" s="184"/>
      <c r="O261" s="258"/>
      <c r="P261" s="185"/>
      <c r="Q261" s="184"/>
      <c r="R261" s="258"/>
      <c r="S261" s="313"/>
      <c r="T261" s="182"/>
      <c r="U261" s="183"/>
      <c r="V261" s="332"/>
      <c r="W261" s="524"/>
    </row>
    <row r="262" spans="3:46" ht="15" customHeight="1" x14ac:dyDescent="0.2">
      <c r="C262" s="213"/>
      <c r="D262" s="216"/>
      <c r="E262" s="181"/>
      <c r="F262" s="258"/>
      <c r="G262" s="313"/>
      <c r="H262" s="327"/>
      <c r="I262" s="182"/>
      <c r="J262" s="183"/>
      <c r="K262" s="258"/>
      <c r="L262" s="313"/>
      <c r="M262" s="182"/>
      <c r="N262" s="184"/>
      <c r="O262" s="258"/>
      <c r="P262" s="185"/>
      <c r="Q262" s="184"/>
      <c r="R262" s="258"/>
      <c r="S262" s="313"/>
      <c r="T262" s="182"/>
      <c r="U262" s="183"/>
      <c r="V262" s="332"/>
      <c r="W262" s="524"/>
    </row>
    <row r="263" spans="3:46" ht="15" customHeight="1" x14ac:dyDescent="0.2">
      <c r="C263" s="526"/>
      <c r="D263" s="216"/>
      <c r="E263" s="181"/>
      <c r="F263" s="258"/>
      <c r="G263" s="313"/>
      <c r="H263" s="327"/>
      <c r="I263" s="182"/>
      <c r="J263" s="183"/>
      <c r="K263" s="258"/>
      <c r="L263" s="313"/>
      <c r="M263" s="182"/>
      <c r="N263" s="184"/>
      <c r="O263" s="258"/>
      <c r="P263" s="185"/>
      <c r="Q263" s="184"/>
      <c r="R263" s="258"/>
      <c r="S263" s="313"/>
      <c r="T263" s="182"/>
      <c r="U263" s="183"/>
      <c r="V263" s="332"/>
      <c r="W263" s="524"/>
    </row>
    <row r="264" spans="3:46" ht="15" customHeight="1" x14ac:dyDescent="0.2">
      <c r="C264" s="526"/>
      <c r="D264" s="216"/>
      <c r="E264" s="181"/>
      <c r="F264" s="258"/>
      <c r="G264" s="313"/>
      <c r="H264" s="327"/>
      <c r="I264" s="182"/>
      <c r="J264" s="183"/>
      <c r="K264" s="258"/>
      <c r="L264" s="313"/>
      <c r="M264" s="182"/>
      <c r="N264" s="184"/>
      <c r="O264" s="258"/>
      <c r="P264" s="185"/>
      <c r="Q264" s="184"/>
      <c r="R264" s="258"/>
      <c r="S264" s="313"/>
      <c r="T264" s="182"/>
      <c r="U264" s="184"/>
      <c r="V264" s="332"/>
      <c r="W264" s="524"/>
    </row>
    <row r="265" spans="3:46" ht="15" customHeight="1" x14ac:dyDescent="0.2">
      <c r="C265" s="526"/>
      <c r="D265" s="216"/>
      <c r="E265" s="181"/>
      <c r="F265" s="258"/>
      <c r="G265" s="313"/>
      <c r="H265" s="327"/>
      <c r="I265" s="182"/>
      <c r="J265" s="183"/>
      <c r="K265" s="258"/>
      <c r="L265" s="313"/>
      <c r="M265" s="182"/>
      <c r="N265" s="184"/>
      <c r="O265" s="258"/>
      <c r="P265" s="185"/>
      <c r="Q265" s="184"/>
      <c r="R265" s="258"/>
      <c r="S265" s="313"/>
      <c r="T265" s="182"/>
      <c r="U265" s="183"/>
      <c r="V265" s="332"/>
      <c r="W265" s="524"/>
      <c r="AM265" s="175"/>
      <c r="AS265" s="709" t="s">
        <v>31</v>
      </c>
      <c r="AT265" s="710"/>
    </row>
    <row r="266" spans="3:46" ht="15" customHeight="1" thickBot="1" x14ac:dyDescent="0.25">
      <c r="C266" s="526"/>
      <c r="D266" s="219"/>
      <c r="E266" s="186"/>
      <c r="F266" s="259"/>
      <c r="G266" s="314"/>
      <c r="H266" s="327"/>
      <c r="I266" s="187"/>
      <c r="J266" s="188"/>
      <c r="K266" s="259"/>
      <c r="L266" s="314"/>
      <c r="M266" s="189"/>
      <c r="N266" s="190"/>
      <c r="O266" s="259"/>
      <c r="P266" s="189"/>
      <c r="Q266" s="190"/>
      <c r="R266" s="259"/>
      <c r="S266" s="314"/>
      <c r="T266" s="187"/>
      <c r="U266" s="190"/>
      <c r="V266" s="338"/>
      <c r="W266" s="525"/>
      <c r="Y266" s="191" t="s">
        <v>95</v>
      </c>
      <c r="Z266" s="192" t="s">
        <v>96</v>
      </c>
      <c r="AA266" s="192" t="s">
        <v>97</v>
      </c>
      <c r="AB266" s="192" t="s">
        <v>98</v>
      </c>
      <c r="AC266" s="192" t="s">
        <v>99</v>
      </c>
      <c r="AD266" s="196"/>
      <c r="AE266" s="199"/>
      <c r="AF266" s="204" t="s">
        <v>116</v>
      </c>
      <c r="AG266" s="192" t="s">
        <v>120</v>
      </c>
      <c r="AH266" s="203" t="s">
        <v>123</v>
      </c>
      <c r="AI266" s="202" t="s">
        <v>126</v>
      </c>
      <c r="AJ266" s="205" t="s">
        <v>31</v>
      </c>
      <c r="AK266" s="199"/>
      <c r="AL266" s="175"/>
      <c r="AM266" s="194"/>
      <c r="AN266" s="194"/>
      <c r="AS266" s="321" t="s">
        <v>252</v>
      </c>
      <c r="AT266" s="322" t="s">
        <v>253</v>
      </c>
    </row>
    <row r="267" spans="3:46" ht="20.100000000000001" customHeight="1" thickTop="1" thickBot="1" x14ac:dyDescent="0.25">
      <c r="C267" s="221"/>
      <c r="D267" s="222"/>
      <c r="E267" s="223" t="s">
        <v>201</v>
      </c>
      <c r="F267" s="260">
        <f>SUM(F257:F266)</f>
        <v>0</v>
      </c>
      <c r="G267" s="317">
        <f>SUM(G257:G266)</f>
        <v>0</v>
      </c>
      <c r="H267" s="224"/>
      <c r="I267" s="225" t="s">
        <v>116</v>
      </c>
      <c r="J267" s="226" t="s">
        <v>202</v>
      </c>
      <c r="K267" s="261">
        <f>SUM(K257:K266)</f>
        <v>0</v>
      </c>
      <c r="L267" s="316">
        <f>SUM(L257:L266)</f>
        <v>0</v>
      </c>
      <c r="M267" s="227" t="s">
        <v>120</v>
      </c>
      <c r="N267" s="228" t="s">
        <v>202</v>
      </c>
      <c r="O267" s="262">
        <f>SUM(O257:O266)</f>
        <v>0</v>
      </c>
      <c r="P267" s="229" t="s">
        <v>123</v>
      </c>
      <c r="Q267" s="226" t="s">
        <v>202</v>
      </c>
      <c r="R267" s="263">
        <f>SUM(R257:R266)</f>
        <v>0</v>
      </c>
      <c r="S267" s="315">
        <f>SUM(S257:S266)</f>
        <v>0</v>
      </c>
      <c r="T267" s="230" t="s">
        <v>126</v>
      </c>
      <c r="U267" s="226" t="s">
        <v>202</v>
      </c>
      <c r="V267" s="339">
        <f>SUM(V257:V266)</f>
        <v>0</v>
      </c>
      <c r="W267" s="324">
        <f>SUM(W257:W266)</f>
        <v>0</v>
      </c>
      <c r="Y267" s="195">
        <f>IF(AN267=1,F267,"")</f>
        <v>0</v>
      </c>
      <c r="Z267" s="195" t="str">
        <f>IF(AN267=2,F267,"")</f>
        <v/>
      </c>
      <c r="AA267" s="195" t="str">
        <f>IF(AN267=3,F267,"")</f>
        <v/>
      </c>
      <c r="AB267" s="195" t="str">
        <f>IF(AN267=4,F267,"")</f>
        <v/>
      </c>
      <c r="AC267" s="195" t="str">
        <f>IF(AN267=5,F267,"")</f>
        <v/>
      </c>
      <c r="AF267" s="195">
        <f>K267</f>
        <v>0</v>
      </c>
      <c r="AG267" s="195">
        <f>O267</f>
        <v>0</v>
      </c>
      <c r="AH267" s="195">
        <f>R267</f>
        <v>0</v>
      </c>
      <c r="AI267" s="195">
        <f>V267</f>
        <v>0</v>
      </c>
      <c r="AJ267" s="195">
        <f>K267+O267+R267+V267</f>
        <v>0</v>
      </c>
      <c r="AL267" s="193"/>
      <c r="AM267" s="2" t="str">
        <f>VLOOKUP(F267,$AL$7:$AM$11,2)</f>
        <v>&lt; 95</v>
      </c>
      <c r="AN267" s="48">
        <f>VLOOKUP(F267,$AL$7:$AN$11,3)</f>
        <v>1</v>
      </c>
      <c r="AO267" s="196"/>
      <c r="AQ267" s="196"/>
      <c r="AS267" s="323">
        <f>G267</f>
        <v>0</v>
      </c>
      <c r="AT267" s="323">
        <f>L267+S267+W267</f>
        <v>0</v>
      </c>
    </row>
    <row r="268" spans="3:46" ht="15" customHeight="1" thickBot="1" x14ac:dyDescent="0.25">
      <c r="G268" s="310"/>
      <c r="H268" s="16"/>
    </row>
    <row r="269" spans="3:46" ht="15" customHeight="1" x14ac:dyDescent="0.2">
      <c r="C269" s="692">
        <v>16</v>
      </c>
      <c r="D269" s="215">
        <v>1</v>
      </c>
      <c r="E269" s="210"/>
      <c r="F269" s="257"/>
      <c r="G269" s="312"/>
      <c r="H269" s="326"/>
      <c r="I269" s="211"/>
      <c r="J269" s="212"/>
      <c r="K269" s="257"/>
      <c r="L269" s="312"/>
      <c r="M269" s="211"/>
      <c r="N269" s="212"/>
      <c r="O269" s="257"/>
      <c r="P269" s="211"/>
      <c r="Q269" s="212"/>
      <c r="R269" s="257"/>
      <c r="S269" s="312"/>
      <c r="T269" s="211"/>
      <c r="U269" s="212"/>
      <c r="V269" s="337"/>
      <c r="W269" s="523"/>
    </row>
    <row r="270" spans="3:46" ht="15" customHeight="1" x14ac:dyDescent="0.2">
      <c r="C270" s="693"/>
      <c r="D270" s="216">
        <v>2</v>
      </c>
      <c r="E270" s="181"/>
      <c r="F270" s="258"/>
      <c r="G270" s="313"/>
      <c r="H270" s="327"/>
      <c r="I270" s="182"/>
      <c r="J270" s="183"/>
      <c r="K270" s="258"/>
      <c r="L270" s="313"/>
      <c r="M270" s="182"/>
      <c r="N270" s="184"/>
      <c r="O270" s="258"/>
      <c r="P270" s="182"/>
      <c r="Q270" s="184"/>
      <c r="R270" s="258"/>
      <c r="S270" s="313"/>
      <c r="T270" s="182"/>
      <c r="U270" s="183"/>
      <c r="V270" s="332"/>
      <c r="W270" s="524"/>
    </row>
    <row r="271" spans="3:46" ht="15" customHeight="1" x14ac:dyDescent="0.2">
      <c r="C271" s="694"/>
      <c r="D271" s="216">
        <v>3</v>
      </c>
      <c r="E271" s="181"/>
      <c r="F271" s="258"/>
      <c r="G271" s="313"/>
      <c r="H271" s="327"/>
      <c r="I271" s="182"/>
      <c r="J271" s="183"/>
      <c r="K271" s="258"/>
      <c r="L271" s="313"/>
      <c r="M271" s="182"/>
      <c r="N271" s="184"/>
      <c r="O271" s="258"/>
      <c r="P271" s="185"/>
      <c r="Q271" s="184"/>
      <c r="R271" s="258"/>
      <c r="S271" s="313"/>
      <c r="T271" s="182"/>
      <c r="U271" s="183"/>
      <c r="V271" s="332"/>
      <c r="W271" s="524"/>
    </row>
    <row r="272" spans="3:46" ht="15" customHeight="1" x14ac:dyDescent="0.2">
      <c r="C272" s="213" t="s">
        <v>192</v>
      </c>
      <c r="D272" s="216">
        <v>4</v>
      </c>
      <c r="E272" s="181"/>
      <c r="F272" s="258"/>
      <c r="G272" s="313"/>
      <c r="H272" s="327"/>
      <c r="I272" s="182"/>
      <c r="J272" s="183"/>
      <c r="K272" s="258"/>
      <c r="L272" s="313"/>
      <c r="M272" s="182"/>
      <c r="N272" s="184"/>
      <c r="O272" s="258"/>
      <c r="P272" s="185"/>
      <c r="Q272" s="184"/>
      <c r="R272" s="258"/>
      <c r="S272" s="313"/>
      <c r="T272" s="182"/>
      <c r="U272" s="184"/>
      <c r="V272" s="332"/>
      <c r="W272" s="524"/>
    </row>
    <row r="273" spans="3:46" ht="15" customHeight="1" x14ac:dyDescent="0.2">
      <c r="C273" s="213" t="s">
        <v>213</v>
      </c>
      <c r="D273" s="216">
        <v>5</v>
      </c>
      <c r="E273" s="181"/>
      <c r="F273" s="258"/>
      <c r="G273" s="313"/>
      <c r="H273" s="327"/>
      <c r="I273" s="182"/>
      <c r="J273" s="183"/>
      <c r="K273" s="258"/>
      <c r="L273" s="313"/>
      <c r="M273" s="182"/>
      <c r="N273" s="184"/>
      <c r="O273" s="258"/>
      <c r="P273" s="185"/>
      <c r="Q273" s="184"/>
      <c r="R273" s="258"/>
      <c r="S273" s="313"/>
      <c r="T273" s="182"/>
      <c r="U273" s="183"/>
      <c r="V273" s="332"/>
      <c r="W273" s="524"/>
    </row>
    <row r="274" spans="3:46" ht="15" customHeight="1" x14ac:dyDescent="0.2">
      <c r="C274" s="213"/>
      <c r="D274" s="216"/>
      <c r="E274" s="181"/>
      <c r="F274" s="258"/>
      <c r="G274" s="313"/>
      <c r="H274" s="327"/>
      <c r="I274" s="182"/>
      <c r="J274" s="183"/>
      <c r="K274" s="258"/>
      <c r="L274" s="313"/>
      <c r="M274" s="182"/>
      <c r="N274" s="184"/>
      <c r="O274" s="258"/>
      <c r="P274" s="185"/>
      <c r="Q274" s="184"/>
      <c r="R274" s="258"/>
      <c r="S274" s="313"/>
      <c r="T274" s="182"/>
      <c r="U274" s="183"/>
      <c r="V274" s="332"/>
      <c r="W274" s="524"/>
    </row>
    <row r="275" spans="3:46" ht="15" customHeight="1" x14ac:dyDescent="0.2">
      <c r="C275" s="526"/>
      <c r="D275" s="216"/>
      <c r="E275" s="181"/>
      <c r="F275" s="258"/>
      <c r="G275" s="313"/>
      <c r="H275" s="327"/>
      <c r="I275" s="182"/>
      <c r="J275" s="183"/>
      <c r="K275" s="258"/>
      <c r="L275" s="313"/>
      <c r="M275" s="182"/>
      <c r="N275" s="184"/>
      <c r="O275" s="258"/>
      <c r="P275" s="185"/>
      <c r="Q275" s="184"/>
      <c r="R275" s="258"/>
      <c r="S275" s="313"/>
      <c r="T275" s="182"/>
      <c r="U275" s="183"/>
      <c r="V275" s="332"/>
      <c r="W275" s="524"/>
    </row>
    <row r="276" spans="3:46" ht="15" customHeight="1" x14ac:dyDescent="0.2">
      <c r="C276" s="526"/>
      <c r="D276" s="216"/>
      <c r="E276" s="181"/>
      <c r="F276" s="258"/>
      <c r="G276" s="313"/>
      <c r="H276" s="327"/>
      <c r="I276" s="182"/>
      <c r="J276" s="183"/>
      <c r="K276" s="258"/>
      <c r="L276" s="313"/>
      <c r="M276" s="182"/>
      <c r="N276" s="184"/>
      <c r="O276" s="258"/>
      <c r="P276" s="185"/>
      <c r="Q276" s="184"/>
      <c r="R276" s="258"/>
      <c r="S276" s="313"/>
      <c r="T276" s="182"/>
      <c r="U276" s="184"/>
      <c r="V276" s="332"/>
      <c r="W276" s="524"/>
    </row>
    <row r="277" spans="3:46" ht="15" customHeight="1" x14ac:dyDescent="0.2">
      <c r="C277" s="526"/>
      <c r="D277" s="216"/>
      <c r="E277" s="181"/>
      <c r="F277" s="258"/>
      <c r="G277" s="313"/>
      <c r="H277" s="327"/>
      <c r="I277" s="182"/>
      <c r="J277" s="183"/>
      <c r="K277" s="258"/>
      <c r="L277" s="313"/>
      <c r="M277" s="182"/>
      <c r="N277" s="184"/>
      <c r="O277" s="258"/>
      <c r="P277" s="185"/>
      <c r="Q277" s="184"/>
      <c r="R277" s="258"/>
      <c r="S277" s="313"/>
      <c r="T277" s="182"/>
      <c r="U277" s="183"/>
      <c r="V277" s="332"/>
      <c r="W277" s="524"/>
      <c r="AM277" s="175"/>
      <c r="AS277" s="709" t="s">
        <v>31</v>
      </c>
      <c r="AT277" s="710"/>
    </row>
    <row r="278" spans="3:46" ht="15" customHeight="1" thickBot="1" x14ac:dyDescent="0.25">
      <c r="C278" s="526"/>
      <c r="D278" s="219"/>
      <c r="E278" s="186"/>
      <c r="F278" s="259"/>
      <c r="G278" s="314"/>
      <c r="H278" s="327"/>
      <c r="I278" s="187"/>
      <c r="J278" s="188"/>
      <c r="K278" s="259"/>
      <c r="L278" s="314"/>
      <c r="M278" s="189"/>
      <c r="N278" s="190"/>
      <c r="O278" s="259"/>
      <c r="P278" s="189"/>
      <c r="Q278" s="190"/>
      <c r="R278" s="259"/>
      <c r="S278" s="314"/>
      <c r="T278" s="187"/>
      <c r="U278" s="190"/>
      <c r="V278" s="338"/>
      <c r="W278" s="525"/>
      <c r="Y278" s="191" t="s">
        <v>95</v>
      </c>
      <c r="Z278" s="192" t="s">
        <v>96</v>
      </c>
      <c r="AA278" s="192" t="s">
        <v>97</v>
      </c>
      <c r="AB278" s="192" t="s">
        <v>98</v>
      </c>
      <c r="AC278" s="192" t="s">
        <v>99</v>
      </c>
      <c r="AD278" s="196"/>
      <c r="AE278" s="199"/>
      <c r="AF278" s="204" t="s">
        <v>116</v>
      </c>
      <c r="AG278" s="192" t="s">
        <v>120</v>
      </c>
      <c r="AH278" s="203" t="s">
        <v>123</v>
      </c>
      <c r="AI278" s="202" t="s">
        <v>126</v>
      </c>
      <c r="AJ278" s="205" t="s">
        <v>31</v>
      </c>
      <c r="AK278" s="199"/>
      <c r="AL278" s="175"/>
      <c r="AM278" s="194"/>
      <c r="AN278" s="194"/>
      <c r="AS278" s="321" t="s">
        <v>252</v>
      </c>
      <c r="AT278" s="322" t="s">
        <v>253</v>
      </c>
    </row>
    <row r="279" spans="3:46" ht="20.100000000000001" customHeight="1" thickTop="1" thickBot="1" x14ac:dyDescent="0.25">
      <c r="C279" s="221"/>
      <c r="D279" s="222"/>
      <c r="E279" s="223" t="s">
        <v>201</v>
      </c>
      <c r="F279" s="260">
        <f>SUM(F269:F278)</f>
        <v>0</v>
      </c>
      <c r="G279" s="317">
        <f>SUM(G269:G278)</f>
        <v>0</v>
      </c>
      <c r="H279" s="224"/>
      <c r="I279" s="225" t="s">
        <v>116</v>
      </c>
      <c r="J279" s="226" t="s">
        <v>202</v>
      </c>
      <c r="K279" s="261">
        <f>SUM(K269:K278)</f>
        <v>0</v>
      </c>
      <c r="L279" s="316">
        <f>SUM(L269:L278)</f>
        <v>0</v>
      </c>
      <c r="M279" s="227" t="s">
        <v>120</v>
      </c>
      <c r="N279" s="228" t="s">
        <v>202</v>
      </c>
      <c r="O279" s="262">
        <f>SUM(O269:O278)</f>
        <v>0</v>
      </c>
      <c r="P279" s="229" t="s">
        <v>123</v>
      </c>
      <c r="Q279" s="226" t="s">
        <v>202</v>
      </c>
      <c r="R279" s="263">
        <f>SUM(R269:R278)</f>
        <v>0</v>
      </c>
      <c r="S279" s="315">
        <f>SUM(S269:S278)</f>
        <v>0</v>
      </c>
      <c r="T279" s="230" t="s">
        <v>126</v>
      </c>
      <c r="U279" s="226" t="s">
        <v>202</v>
      </c>
      <c r="V279" s="339">
        <f>SUM(V269:V278)</f>
        <v>0</v>
      </c>
      <c r="W279" s="324">
        <f>SUM(W269:W278)</f>
        <v>0</v>
      </c>
      <c r="Y279" s="195">
        <f>IF(AN279=1,F279,"")</f>
        <v>0</v>
      </c>
      <c r="Z279" s="195" t="str">
        <f>IF(AN279=2,F279,"")</f>
        <v/>
      </c>
      <c r="AA279" s="195" t="str">
        <f>IF(AN279=3,F279,"")</f>
        <v/>
      </c>
      <c r="AB279" s="195" t="str">
        <f>IF(AN279=4,F279,"")</f>
        <v/>
      </c>
      <c r="AC279" s="195" t="str">
        <f>IF(AN279=5,F279,"")</f>
        <v/>
      </c>
      <c r="AF279" s="195">
        <f>K279</f>
        <v>0</v>
      </c>
      <c r="AG279" s="195">
        <f>O279</f>
        <v>0</v>
      </c>
      <c r="AH279" s="195">
        <f>R279</f>
        <v>0</v>
      </c>
      <c r="AI279" s="195">
        <f>V279</f>
        <v>0</v>
      </c>
      <c r="AJ279" s="195">
        <f>K279+O279+R279+V279</f>
        <v>0</v>
      </c>
      <c r="AL279" s="193"/>
      <c r="AM279" s="2" t="str">
        <f>VLOOKUP(F279,$AL$7:$AM$11,2)</f>
        <v>&lt; 95</v>
      </c>
      <c r="AN279" s="48">
        <f>VLOOKUP(F279,$AL$7:$AN$11,3)</f>
        <v>1</v>
      </c>
      <c r="AO279" s="196"/>
      <c r="AQ279" s="196"/>
      <c r="AS279" s="323">
        <f>F279</f>
        <v>0</v>
      </c>
      <c r="AT279" s="323">
        <f>K279+R279+V279</f>
        <v>0</v>
      </c>
    </row>
    <row r="280" spans="3:46" ht="15" customHeight="1" thickBot="1" x14ac:dyDescent="0.25">
      <c r="G280" s="310"/>
      <c r="H280" s="16"/>
    </row>
    <row r="281" spans="3:46" ht="15" customHeight="1" x14ac:dyDescent="0.2">
      <c r="C281" s="692">
        <v>17</v>
      </c>
      <c r="D281" s="215">
        <v>1</v>
      </c>
      <c r="E281" s="210"/>
      <c r="F281" s="257"/>
      <c r="G281" s="312"/>
      <c r="H281" s="326"/>
      <c r="I281" s="211"/>
      <c r="J281" s="212"/>
      <c r="K281" s="257"/>
      <c r="L281" s="312"/>
      <c r="M281" s="211"/>
      <c r="N281" s="212"/>
      <c r="O281" s="257"/>
      <c r="P281" s="211"/>
      <c r="Q281" s="212"/>
      <c r="R281" s="257"/>
      <c r="S281" s="312"/>
      <c r="T281" s="211"/>
      <c r="U281" s="212"/>
      <c r="V281" s="337"/>
      <c r="W281" s="523"/>
    </row>
    <row r="282" spans="3:46" ht="15" customHeight="1" x14ac:dyDescent="0.2">
      <c r="C282" s="693"/>
      <c r="D282" s="216">
        <v>2</v>
      </c>
      <c r="E282" s="181"/>
      <c r="F282" s="258"/>
      <c r="G282" s="313"/>
      <c r="H282" s="327"/>
      <c r="I282" s="182"/>
      <c r="J282" s="183"/>
      <c r="K282" s="258"/>
      <c r="L282" s="313"/>
      <c r="M282" s="182"/>
      <c r="N282" s="184"/>
      <c r="O282" s="258"/>
      <c r="P282" s="182"/>
      <c r="Q282" s="184"/>
      <c r="R282" s="258"/>
      <c r="S282" s="313"/>
      <c r="T282" s="182"/>
      <c r="U282" s="183"/>
      <c r="V282" s="332"/>
      <c r="W282" s="524"/>
    </row>
    <row r="283" spans="3:46" ht="15" customHeight="1" x14ac:dyDescent="0.2">
      <c r="C283" s="694"/>
      <c r="D283" s="216">
        <v>3</v>
      </c>
      <c r="E283" s="181"/>
      <c r="F283" s="258"/>
      <c r="G283" s="313"/>
      <c r="H283" s="327"/>
      <c r="I283" s="182"/>
      <c r="J283" s="183"/>
      <c r="K283" s="258"/>
      <c r="L283" s="313"/>
      <c r="M283" s="182"/>
      <c r="N283" s="184"/>
      <c r="O283" s="258"/>
      <c r="P283" s="185"/>
      <c r="Q283" s="184"/>
      <c r="R283" s="258"/>
      <c r="S283" s="313"/>
      <c r="T283" s="182"/>
      <c r="U283" s="183"/>
      <c r="V283" s="332"/>
      <c r="W283" s="524"/>
    </row>
    <row r="284" spans="3:46" ht="15" customHeight="1" x14ac:dyDescent="0.2">
      <c r="C284" s="213" t="s">
        <v>192</v>
      </c>
      <c r="D284" s="216">
        <v>4</v>
      </c>
      <c r="E284" s="181"/>
      <c r="F284" s="258"/>
      <c r="G284" s="313"/>
      <c r="H284" s="327"/>
      <c r="I284" s="182"/>
      <c r="J284" s="183"/>
      <c r="K284" s="258"/>
      <c r="L284" s="313"/>
      <c r="M284" s="182"/>
      <c r="N284" s="184"/>
      <c r="O284" s="258"/>
      <c r="P284" s="185"/>
      <c r="Q284" s="184"/>
      <c r="R284" s="258"/>
      <c r="S284" s="313"/>
      <c r="T284" s="182"/>
      <c r="U284" s="184"/>
      <c r="V284" s="332"/>
      <c r="W284" s="524"/>
    </row>
    <row r="285" spans="3:46" ht="15" customHeight="1" x14ac:dyDescent="0.2">
      <c r="C285" s="213" t="s">
        <v>213</v>
      </c>
      <c r="D285" s="216">
        <v>5</v>
      </c>
      <c r="E285" s="181"/>
      <c r="F285" s="258"/>
      <c r="G285" s="313"/>
      <c r="H285" s="327"/>
      <c r="I285" s="182"/>
      <c r="J285" s="183"/>
      <c r="K285" s="258"/>
      <c r="L285" s="313"/>
      <c r="M285" s="182"/>
      <c r="N285" s="184"/>
      <c r="O285" s="258"/>
      <c r="P285" s="185"/>
      <c r="Q285" s="184"/>
      <c r="R285" s="258"/>
      <c r="S285" s="313"/>
      <c r="T285" s="182"/>
      <c r="U285" s="183"/>
      <c r="V285" s="332"/>
      <c r="W285" s="524"/>
    </row>
    <row r="286" spans="3:46" ht="15" customHeight="1" x14ac:dyDescent="0.2">
      <c r="C286" s="213"/>
      <c r="D286" s="216"/>
      <c r="E286" s="181"/>
      <c r="F286" s="258"/>
      <c r="G286" s="313"/>
      <c r="H286" s="327"/>
      <c r="I286" s="182"/>
      <c r="J286" s="183"/>
      <c r="K286" s="258"/>
      <c r="L286" s="313"/>
      <c r="M286" s="182"/>
      <c r="N286" s="184"/>
      <c r="O286" s="258"/>
      <c r="P286" s="185"/>
      <c r="Q286" s="184"/>
      <c r="R286" s="258"/>
      <c r="S286" s="313"/>
      <c r="T286" s="182"/>
      <c r="U286" s="183"/>
      <c r="V286" s="332"/>
      <c r="W286" s="524"/>
    </row>
    <row r="287" spans="3:46" ht="15" customHeight="1" x14ac:dyDescent="0.2">
      <c r="C287" s="526"/>
      <c r="D287" s="216"/>
      <c r="E287" s="181"/>
      <c r="F287" s="258"/>
      <c r="G287" s="313"/>
      <c r="H287" s="327"/>
      <c r="I287" s="182"/>
      <c r="J287" s="183"/>
      <c r="K287" s="258"/>
      <c r="L287" s="313"/>
      <c r="M287" s="182"/>
      <c r="N287" s="184"/>
      <c r="O287" s="258"/>
      <c r="P287" s="185"/>
      <c r="Q287" s="184"/>
      <c r="R287" s="258"/>
      <c r="S287" s="313"/>
      <c r="T287" s="182"/>
      <c r="U287" s="183"/>
      <c r="V287" s="332"/>
      <c r="W287" s="524"/>
    </row>
    <row r="288" spans="3:46" ht="15" customHeight="1" x14ac:dyDescent="0.2">
      <c r="C288" s="526"/>
      <c r="D288" s="216"/>
      <c r="E288" s="181"/>
      <c r="F288" s="258"/>
      <c r="G288" s="313"/>
      <c r="H288" s="327"/>
      <c r="I288" s="182"/>
      <c r="J288" s="183"/>
      <c r="K288" s="258"/>
      <c r="L288" s="313"/>
      <c r="M288" s="182"/>
      <c r="N288" s="184"/>
      <c r="O288" s="258"/>
      <c r="P288" s="185"/>
      <c r="Q288" s="184"/>
      <c r="R288" s="258"/>
      <c r="S288" s="313"/>
      <c r="T288" s="182"/>
      <c r="U288" s="184"/>
      <c r="V288" s="332"/>
      <c r="W288" s="524"/>
    </row>
    <row r="289" spans="3:46" ht="15" customHeight="1" x14ac:dyDescent="0.2">
      <c r="C289" s="526"/>
      <c r="D289" s="216"/>
      <c r="E289" s="181"/>
      <c r="F289" s="258"/>
      <c r="G289" s="313"/>
      <c r="H289" s="327"/>
      <c r="I289" s="182"/>
      <c r="J289" s="183"/>
      <c r="K289" s="258"/>
      <c r="L289" s="313"/>
      <c r="M289" s="182"/>
      <c r="N289" s="184"/>
      <c r="O289" s="258"/>
      <c r="P289" s="185"/>
      <c r="Q289" s="184"/>
      <c r="R289" s="258"/>
      <c r="S289" s="313"/>
      <c r="T289" s="182"/>
      <c r="U289" s="183"/>
      <c r="V289" s="332"/>
      <c r="W289" s="524"/>
      <c r="AM289" s="175"/>
      <c r="AS289" s="709" t="s">
        <v>31</v>
      </c>
      <c r="AT289" s="710"/>
    </row>
    <row r="290" spans="3:46" ht="15" customHeight="1" thickBot="1" x14ac:dyDescent="0.25">
      <c r="C290" s="526"/>
      <c r="D290" s="219"/>
      <c r="E290" s="186"/>
      <c r="F290" s="259"/>
      <c r="G290" s="314"/>
      <c r="H290" s="327"/>
      <c r="I290" s="187"/>
      <c r="J290" s="188"/>
      <c r="K290" s="259"/>
      <c r="L290" s="314"/>
      <c r="M290" s="189"/>
      <c r="N290" s="190"/>
      <c r="O290" s="259"/>
      <c r="P290" s="189"/>
      <c r="Q290" s="190"/>
      <c r="R290" s="259"/>
      <c r="S290" s="314"/>
      <c r="T290" s="187"/>
      <c r="U290" s="190"/>
      <c r="V290" s="338"/>
      <c r="W290" s="525"/>
      <c r="Y290" s="191" t="s">
        <v>95</v>
      </c>
      <c r="Z290" s="192" t="s">
        <v>96</v>
      </c>
      <c r="AA290" s="192" t="s">
        <v>97</v>
      </c>
      <c r="AB290" s="192" t="s">
        <v>98</v>
      </c>
      <c r="AC290" s="192" t="s">
        <v>99</v>
      </c>
      <c r="AD290" s="196"/>
      <c r="AE290" s="199"/>
      <c r="AF290" s="204" t="s">
        <v>116</v>
      </c>
      <c r="AG290" s="192" t="s">
        <v>120</v>
      </c>
      <c r="AH290" s="203" t="s">
        <v>123</v>
      </c>
      <c r="AI290" s="202" t="s">
        <v>126</v>
      </c>
      <c r="AJ290" s="205" t="s">
        <v>31</v>
      </c>
      <c r="AK290" s="199"/>
      <c r="AL290" s="175"/>
      <c r="AM290" s="194"/>
      <c r="AN290" s="194"/>
      <c r="AS290" s="321" t="s">
        <v>252</v>
      </c>
      <c r="AT290" s="322" t="s">
        <v>253</v>
      </c>
    </row>
    <row r="291" spans="3:46" ht="20.100000000000001" customHeight="1" thickTop="1" thickBot="1" x14ac:dyDescent="0.25">
      <c r="C291" s="221"/>
      <c r="D291" s="222"/>
      <c r="E291" s="223" t="s">
        <v>201</v>
      </c>
      <c r="F291" s="260">
        <f>SUM(F281:F290)</f>
        <v>0</v>
      </c>
      <c r="G291" s="317">
        <f>SUM(G281:G290)</f>
        <v>0</v>
      </c>
      <c r="H291" s="224"/>
      <c r="I291" s="225" t="s">
        <v>116</v>
      </c>
      <c r="J291" s="226" t="s">
        <v>202</v>
      </c>
      <c r="K291" s="261">
        <f>SUM(K281:K290)</f>
        <v>0</v>
      </c>
      <c r="L291" s="316">
        <f>SUM(L281:L290)</f>
        <v>0</v>
      </c>
      <c r="M291" s="227" t="s">
        <v>120</v>
      </c>
      <c r="N291" s="228" t="s">
        <v>202</v>
      </c>
      <c r="O291" s="262">
        <f>SUM(O281:O290)</f>
        <v>0</v>
      </c>
      <c r="P291" s="229" t="s">
        <v>123</v>
      </c>
      <c r="Q291" s="226" t="s">
        <v>202</v>
      </c>
      <c r="R291" s="263">
        <f>SUM(R281:R290)</f>
        <v>0</v>
      </c>
      <c r="S291" s="315">
        <f>SUM(S281:S290)</f>
        <v>0</v>
      </c>
      <c r="T291" s="230" t="s">
        <v>126</v>
      </c>
      <c r="U291" s="226" t="s">
        <v>202</v>
      </c>
      <c r="V291" s="339">
        <f>SUM(V281:V290)</f>
        <v>0</v>
      </c>
      <c r="W291" s="324">
        <f>SUM(W281:W290)</f>
        <v>0</v>
      </c>
      <c r="Y291" s="195">
        <f>IF(AN291=1,F291,"")</f>
        <v>0</v>
      </c>
      <c r="Z291" s="195" t="str">
        <f>IF(AN291=2,F291,"")</f>
        <v/>
      </c>
      <c r="AA291" s="195" t="str">
        <f>IF(AN291=3,F291,"")</f>
        <v/>
      </c>
      <c r="AB291" s="195" t="str">
        <f>IF(AN291=4,F291,"")</f>
        <v/>
      </c>
      <c r="AC291" s="195" t="str">
        <f>IF(AN291=5,F291,"")</f>
        <v/>
      </c>
      <c r="AF291" s="195">
        <f>K291</f>
        <v>0</v>
      </c>
      <c r="AG291" s="195">
        <f>O291</f>
        <v>0</v>
      </c>
      <c r="AH291" s="195">
        <f>R291</f>
        <v>0</v>
      </c>
      <c r="AI291" s="195">
        <f>V291</f>
        <v>0</v>
      </c>
      <c r="AJ291" s="195">
        <f>K291+O291+R291+V291</f>
        <v>0</v>
      </c>
      <c r="AL291" s="193"/>
      <c r="AM291" s="2" t="str">
        <f>VLOOKUP(F291,$AL$7:$AM$11,2)</f>
        <v>&lt; 95</v>
      </c>
      <c r="AN291" s="48">
        <f>VLOOKUP(F291,$AL$7:$AN$11,3)</f>
        <v>1</v>
      </c>
      <c r="AO291" s="196"/>
      <c r="AQ291" s="196"/>
      <c r="AS291" s="323">
        <f>G291</f>
        <v>0</v>
      </c>
      <c r="AT291" s="323">
        <f>L291+S291+W291</f>
        <v>0</v>
      </c>
    </row>
    <row r="292" spans="3:46" ht="15" customHeight="1" thickBot="1" x14ac:dyDescent="0.25">
      <c r="G292" s="310"/>
      <c r="H292" s="16"/>
    </row>
    <row r="293" spans="3:46" ht="15" customHeight="1" x14ac:dyDescent="0.2">
      <c r="C293" s="692">
        <v>18</v>
      </c>
      <c r="D293" s="215">
        <v>1</v>
      </c>
      <c r="E293" s="210"/>
      <c r="F293" s="257"/>
      <c r="G293" s="312"/>
      <c r="H293" s="326"/>
      <c r="I293" s="211"/>
      <c r="J293" s="212"/>
      <c r="K293" s="257"/>
      <c r="L293" s="312"/>
      <c r="M293" s="211"/>
      <c r="N293" s="212"/>
      <c r="O293" s="257"/>
      <c r="P293" s="211"/>
      <c r="Q293" s="212"/>
      <c r="R293" s="257"/>
      <c r="S293" s="312"/>
      <c r="T293" s="211"/>
      <c r="U293" s="212"/>
      <c r="V293" s="337"/>
      <c r="W293" s="523"/>
    </row>
    <row r="294" spans="3:46" ht="15" customHeight="1" x14ac:dyDescent="0.2">
      <c r="C294" s="693"/>
      <c r="D294" s="216">
        <v>2</v>
      </c>
      <c r="E294" s="181"/>
      <c r="F294" s="258"/>
      <c r="G294" s="313"/>
      <c r="H294" s="327"/>
      <c r="I294" s="182"/>
      <c r="J294" s="183"/>
      <c r="K294" s="258"/>
      <c r="L294" s="313"/>
      <c r="M294" s="182"/>
      <c r="N294" s="184"/>
      <c r="O294" s="258"/>
      <c r="P294" s="182"/>
      <c r="Q294" s="184"/>
      <c r="R294" s="258"/>
      <c r="S294" s="313"/>
      <c r="T294" s="182"/>
      <c r="U294" s="183"/>
      <c r="V294" s="332"/>
      <c r="W294" s="524"/>
    </row>
    <row r="295" spans="3:46" ht="15" customHeight="1" x14ac:dyDescent="0.2">
      <c r="C295" s="694"/>
      <c r="D295" s="216">
        <v>3</v>
      </c>
      <c r="E295" s="181"/>
      <c r="F295" s="258"/>
      <c r="G295" s="313"/>
      <c r="H295" s="327"/>
      <c r="I295" s="182"/>
      <c r="J295" s="183"/>
      <c r="K295" s="258"/>
      <c r="L295" s="313"/>
      <c r="M295" s="182"/>
      <c r="N295" s="184"/>
      <c r="O295" s="258"/>
      <c r="P295" s="185"/>
      <c r="Q295" s="184"/>
      <c r="R295" s="258"/>
      <c r="S295" s="313"/>
      <c r="T295" s="182"/>
      <c r="U295" s="183"/>
      <c r="V295" s="332"/>
      <c r="W295" s="524"/>
    </row>
    <row r="296" spans="3:46" ht="15" customHeight="1" x14ac:dyDescent="0.2">
      <c r="C296" s="213" t="s">
        <v>192</v>
      </c>
      <c r="D296" s="216">
        <v>4</v>
      </c>
      <c r="E296" s="181"/>
      <c r="F296" s="258"/>
      <c r="G296" s="313"/>
      <c r="H296" s="327"/>
      <c r="I296" s="182"/>
      <c r="J296" s="183"/>
      <c r="K296" s="258"/>
      <c r="L296" s="313"/>
      <c r="M296" s="182"/>
      <c r="N296" s="184"/>
      <c r="O296" s="258"/>
      <c r="P296" s="185"/>
      <c r="Q296" s="184"/>
      <c r="R296" s="258"/>
      <c r="S296" s="313"/>
      <c r="T296" s="182"/>
      <c r="U296" s="184"/>
      <c r="V296" s="332"/>
      <c r="W296" s="524"/>
    </row>
    <row r="297" spans="3:46" ht="15" customHeight="1" x14ac:dyDescent="0.2">
      <c r="C297" s="213" t="s">
        <v>213</v>
      </c>
      <c r="D297" s="216">
        <v>5</v>
      </c>
      <c r="E297" s="181"/>
      <c r="F297" s="258"/>
      <c r="G297" s="313"/>
      <c r="H297" s="327"/>
      <c r="I297" s="182"/>
      <c r="J297" s="183"/>
      <c r="K297" s="258"/>
      <c r="L297" s="313"/>
      <c r="M297" s="182"/>
      <c r="N297" s="184"/>
      <c r="O297" s="258"/>
      <c r="P297" s="185"/>
      <c r="Q297" s="184"/>
      <c r="R297" s="258"/>
      <c r="S297" s="313"/>
      <c r="T297" s="182"/>
      <c r="U297" s="183"/>
      <c r="V297" s="332"/>
      <c r="W297" s="524"/>
    </row>
    <row r="298" spans="3:46" ht="15" customHeight="1" x14ac:dyDescent="0.2">
      <c r="C298" s="213"/>
      <c r="D298" s="216"/>
      <c r="E298" s="181"/>
      <c r="F298" s="258"/>
      <c r="G298" s="313"/>
      <c r="H298" s="327"/>
      <c r="I298" s="182"/>
      <c r="J298" s="183"/>
      <c r="K298" s="258"/>
      <c r="L298" s="313"/>
      <c r="M298" s="182"/>
      <c r="N298" s="184"/>
      <c r="O298" s="258"/>
      <c r="P298" s="185"/>
      <c r="Q298" s="184"/>
      <c r="R298" s="258"/>
      <c r="S298" s="313"/>
      <c r="T298" s="182"/>
      <c r="U298" s="183"/>
      <c r="V298" s="332"/>
      <c r="W298" s="524"/>
    </row>
    <row r="299" spans="3:46" ht="15" customHeight="1" x14ac:dyDescent="0.2">
      <c r="C299" s="526"/>
      <c r="D299" s="216"/>
      <c r="E299" s="181"/>
      <c r="F299" s="258"/>
      <c r="G299" s="313"/>
      <c r="H299" s="327"/>
      <c r="I299" s="182"/>
      <c r="J299" s="183"/>
      <c r="K299" s="258"/>
      <c r="L299" s="313"/>
      <c r="M299" s="182"/>
      <c r="N299" s="184"/>
      <c r="O299" s="258"/>
      <c r="P299" s="185"/>
      <c r="Q299" s="184"/>
      <c r="R299" s="258"/>
      <c r="S299" s="313"/>
      <c r="T299" s="182"/>
      <c r="U299" s="183"/>
      <c r="V299" s="332"/>
      <c r="W299" s="524"/>
    </row>
    <row r="300" spans="3:46" ht="15" customHeight="1" x14ac:dyDescent="0.2">
      <c r="C300" s="526"/>
      <c r="D300" s="216"/>
      <c r="E300" s="181"/>
      <c r="F300" s="258"/>
      <c r="G300" s="313"/>
      <c r="H300" s="327"/>
      <c r="I300" s="182"/>
      <c r="J300" s="183"/>
      <c r="K300" s="258"/>
      <c r="L300" s="313"/>
      <c r="M300" s="182"/>
      <c r="N300" s="184"/>
      <c r="O300" s="258"/>
      <c r="P300" s="185"/>
      <c r="Q300" s="184"/>
      <c r="R300" s="258"/>
      <c r="S300" s="313"/>
      <c r="T300" s="182"/>
      <c r="U300" s="184"/>
      <c r="V300" s="332"/>
      <c r="W300" s="524"/>
    </row>
    <row r="301" spans="3:46" ht="15" customHeight="1" x14ac:dyDescent="0.2">
      <c r="C301" s="526"/>
      <c r="D301" s="216"/>
      <c r="E301" s="181"/>
      <c r="F301" s="258"/>
      <c r="G301" s="313"/>
      <c r="H301" s="327"/>
      <c r="I301" s="182"/>
      <c r="J301" s="183"/>
      <c r="K301" s="258"/>
      <c r="L301" s="313"/>
      <c r="M301" s="182"/>
      <c r="N301" s="184"/>
      <c r="O301" s="258"/>
      <c r="P301" s="185"/>
      <c r="Q301" s="184"/>
      <c r="R301" s="258"/>
      <c r="S301" s="313"/>
      <c r="T301" s="182"/>
      <c r="U301" s="183"/>
      <c r="V301" s="332"/>
      <c r="W301" s="524"/>
      <c r="AM301" s="175"/>
      <c r="AS301" s="709" t="s">
        <v>31</v>
      </c>
      <c r="AT301" s="710"/>
    </row>
    <row r="302" spans="3:46" ht="15" customHeight="1" thickBot="1" x14ac:dyDescent="0.25">
      <c r="C302" s="526"/>
      <c r="D302" s="219"/>
      <c r="E302" s="186"/>
      <c r="F302" s="259"/>
      <c r="G302" s="314"/>
      <c r="H302" s="327"/>
      <c r="I302" s="187"/>
      <c r="J302" s="188"/>
      <c r="K302" s="259"/>
      <c r="L302" s="314"/>
      <c r="M302" s="189"/>
      <c r="N302" s="190"/>
      <c r="O302" s="259"/>
      <c r="P302" s="189"/>
      <c r="Q302" s="190"/>
      <c r="R302" s="259"/>
      <c r="S302" s="314"/>
      <c r="T302" s="187"/>
      <c r="U302" s="190"/>
      <c r="V302" s="338"/>
      <c r="W302" s="525"/>
      <c r="Y302" s="191" t="s">
        <v>95</v>
      </c>
      <c r="Z302" s="192" t="s">
        <v>96</v>
      </c>
      <c r="AA302" s="192" t="s">
        <v>97</v>
      </c>
      <c r="AB302" s="192" t="s">
        <v>98</v>
      </c>
      <c r="AC302" s="192" t="s">
        <v>99</v>
      </c>
      <c r="AD302" s="196"/>
      <c r="AE302" s="199"/>
      <c r="AF302" s="204" t="s">
        <v>116</v>
      </c>
      <c r="AG302" s="192" t="s">
        <v>120</v>
      </c>
      <c r="AH302" s="203" t="s">
        <v>123</v>
      </c>
      <c r="AI302" s="202" t="s">
        <v>126</v>
      </c>
      <c r="AJ302" s="205" t="s">
        <v>31</v>
      </c>
      <c r="AK302" s="199"/>
      <c r="AL302" s="175"/>
      <c r="AM302" s="194"/>
      <c r="AN302" s="194"/>
      <c r="AS302" s="321" t="s">
        <v>252</v>
      </c>
      <c r="AT302" s="322" t="s">
        <v>253</v>
      </c>
    </row>
    <row r="303" spans="3:46" ht="20.100000000000001" customHeight="1" thickTop="1" thickBot="1" x14ac:dyDescent="0.25">
      <c r="C303" s="221"/>
      <c r="D303" s="222"/>
      <c r="E303" s="223" t="s">
        <v>201</v>
      </c>
      <c r="F303" s="260">
        <f>SUM(F293:F302)</f>
        <v>0</v>
      </c>
      <c r="G303" s="317">
        <f>SUM(G293:G302)</f>
        <v>0</v>
      </c>
      <c r="H303" s="224"/>
      <c r="I303" s="225" t="s">
        <v>116</v>
      </c>
      <c r="J303" s="226" t="s">
        <v>202</v>
      </c>
      <c r="K303" s="261">
        <f>SUM(K293:K302)</f>
        <v>0</v>
      </c>
      <c r="L303" s="316">
        <f>SUM(L293:L302)</f>
        <v>0</v>
      </c>
      <c r="M303" s="227" t="s">
        <v>120</v>
      </c>
      <c r="N303" s="228" t="s">
        <v>202</v>
      </c>
      <c r="O303" s="262">
        <f>SUM(O293:O302)</f>
        <v>0</v>
      </c>
      <c r="P303" s="229" t="s">
        <v>123</v>
      </c>
      <c r="Q303" s="226" t="s">
        <v>202</v>
      </c>
      <c r="R303" s="263">
        <f>SUM(R293:R302)</f>
        <v>0</v>
      </c>
      <c r="S303" s="315">
        <f>SUM(S293:S302)</f>
        <v>0</v>
      </c>
      <c r="T303" s="230" t="s">
        <v>126</v>
      </c>
      <c r="U303" s="226" t="s">
        <v>202</v>
      </c>
      <c r="V303" s="339">
        <f>SUM(V293:V302)</f>
        <v>0</v>
      </c>
      <c r="W303" s="324">
        <f>SUM(W293:W302)</f>
        <v>0</v>
      </c>
      <c r="Y303" s="195">
        <f>IF(AN303=1,F303,"")</f>
        <v>0</v>
      </c>
      <c r="Z303" s="195" t="str">
        <f>IF(AN303=2,F303,"")</f>
        <v/>
      </c>
      <c r="AA303" s="195" t="str">
        <f>IF(AN303=3,F303,"")</f>
        <v/>
      </c>
      <c r="AB303" s="195" t="str">
        <f>IF(AN303=4,F303,"")</f>
        <v/>
      </c>
      <c r="AC303" s="195" t="str">
        <f>IF(AN303=5,F303,"")</f>
        <v/>
      </c>
      <c r="AF303" s="195">
        <f>K303</f>
        <v>0</v>
      </c>
      <c r="AG303" s="195">
        <f>O303</f>
        <v>0</v>
      </c>
      <c r="AH303" s="195">
        <f>R303</f>
        <v>0</v>
      </c>
      <c r="AI303" s="195">
        <f>V303</f>
        <v>0</v>
      </c>
      <c r="AJ303" s="195">
        <f>K303+O303+R303+V303</f>
        <v>0</v>
      </c>
      <c r="AL303" s="193"/>
      <c r="AM303" s="2" t="str">
        <f>VLOOKUP(F303,$AL$7:$AM$11,2)</f>
        <v>&lt; 95</v>
      </c>
      <c r="AN303" s="48">
        <f>VLOOKUP(F303,$AL$7:$AN$11,3)</f>
        <v>1</v>
      </c>
      <c r="AO303" s="196"/>
      <c r="AQ303" s="196"/>
      <c r="AS303" s="323">
        <f>G303</f>
        <v>0</v>
      </c>
      <c r="AT303" s="323">
        <f>L303+S303+W303</f>
        <v>0</v>
      </c>
    </row>
    <row r="304" spans="3:46" ht="15" customHeight="1" thickBot="1" x14ac:dyDescent="0.25">
      <c r="G304" s="310"/>
      <c r="H304" s="16"/>
    </row>
    <row r="305" spans="3:46" ht="15" customHeight="1" x14ac:dyDescent="0.2">
      <c r="C305" s="706">
        <v>19</v>
      </c>
      <c r="D305" s="501">
        <v>1</v>
      </c>
      <c r="E305" s="502"/>
      <c r="F305" s="503"/>
      <c r="G305" s="504"/>
      <c r="H305" s="505"/>
      <c r="I305" s="506"/>
      <c r="J305" s="507"/>
      <c r="K305" s="503"/>
      <c r="L305" s="504"/>
      <c r="M305" s="506"/>
      <c r="N305" s="507"/>
      <c r="O305" s="503"/>
      <c r="P305" s="506"/>
      <c r="Q305" s="507"/>
      <c r="R305" s="503"/>
      <c r="S305" s="504"/>
      <c r="T305" s="506"/>
      <c r="U305" s="507"/>
      <c r="V305" s="508"/>
      <c r="W305" s="333"/>
    </row>
    <row r="306" spans="3:46" ht="15" customHeight="1" x14ac:dyDescent="0.2">
      <c r="C306" s="707"/>
      <c r="D306" s="233">
        <v>2</v>
      </c>
      <c r="E306" s="509"/>
      <c r="F306" s="510"/>
      <c r="G306" s="511"/>
      <c r="I306" s="499"/>
      <c r="K306" s="510"/>
      <c r="L306" s="511"/>
      <c r="M306" s="499"/>
      <c r="O306" s="510"/>
      <c r="P306" s="499"/>
      <c r="R306" s="510"/>
      <c r="S306" s="511"/>
      <c r="T306" s="499"/>
      <c r="U306" s="16"/>
      <c r="V306" s="512"/>
      <c r="W306" s="334"/>
    </row>
    <row r="307" spans="3:46" ht="15" customHeight="1" x14ac:dyDescent="0.2">
      <c r="C307" s="708"/>
      <c r="D307" s="233">
        <v>3</v>
      </c>
      <c r="E307" s="509"/>
      <c r="F307" s="510"/>
      <c r="G307" s="511"/>
      <c r="I307" s="499"/>
      <c r="K307" s="510"/>
      <c r="L307" s="511"/>
      <c r="M307" s="499"/>
      <c r="O307" s="510"/>
      <c r="P307" s="513"/>
      <c r="R307" s="510"/>
      <c r="S307" s="511"/>
      <c r="T307" s="499"/>
      <c r="U307" s="16"/>
      <c r="V307" s="512"/>
      <c r="W307" s="334"/>
    </row>
    <row r="308" spans="3:46" ht="15" customHeight="1" x14ac:dyDescent="0.2">
      <c r="C308" s="269" t="s">
        <v>192</v>
      </c>
      <c r="D308" s="233">
        <v>4</v>
      </c>
      <c r="E308" s="509"/>
      <c r="F308" s="510"/>
      <c r="G308" s="511"/>
      <c r="I308" s="499"/>
      <c r="K308" s="510"/>
      <c r="L308" s="511"/>
      <c r="M308" s="499"/>
      <c r="O308" s="510"/>
      <c r="P308" s="513"/>
      <c r="R308" s="510"/>
      <c r="S308" s="511"/>
      <c r="T308" s="499"/>
      <c r="V308" s="512"/>
      <c r="W308" s="334"/>
    </row>
    <row r="309" spans="3:46" ht="15" customHeight="1" x14ac:dyDescent="0.2">
      <c r="C309" s="213" t="s">
        <v>213</v>
      </c>
      <c r="D309" s="233">
        <v>5</v>
      </c>
      <c r="E309" s="509"/>
      <c r="F309" s="510"/>
      <c r="G309" s="511"/>
      <c r="I309" s="499"/>
      <c r="K309" s="510"/>
      <c r="L309" s="511"/>
      <c r="M309" s="499"/>
      <c r="O309" s="510"/>
      <c r="P309" s="513"/>
      <c r="R309" s="510"/>
      <c r="S309" s="511"/>
      <c r="T309" s="499"/>
      <c r="U309" s="16"/>
      <c r="V309" s="512"/>
      <c r="W309" s="334"/>
    </row>
    <row r="310" spans="3:46" ht="15" customHeight="1" x14ac:dyDescent="0.2">
      <c r="C310" s="269"/>
      <c r="E310" s="509"/>
      <c r="F310" s="510"/>
      <c r="G310" s="511"/>
      <c r="I310" s="499"/>
      <c r="K310" s="510"/>
      <c r="L310" s="511"/>
      <c r="M310" s="499"/>
      <c r="O310" s="510"/>
      <c r="P310" s="513"/>
      <c r="R310" s="510"/>
      <c r="S310" s="511"/>
      <c r="T310" s="499"/>
      <c r="U310" s="16"/>
      <c r="V310" s="512"/>
      <c r="W310" s="334"/>
    </row>
    <row r="311" spans="3:46" ht="15" customHeight="1" x14ac:dyDescent="0.2">
      <c r="C311" s="264"/>
      <c r="E311" s="509"/>
      <c r="F311" s="510"/>
      <c r="G311" s="511"/>
      <c r="I311" s="499"/>
      <c r="K311" s="510"/>
      <c r="L311" s="511"/>
      <c r="M311" s="499"/>
      <c r="O311" s="510"/>
      <c r="P311" s="513"/>
      <c r="R311" s="510"/>
      <c r="S311" s="511"/>
      <c r="T311" s="499"/>
      <c r="U311" s="16"/>
      <c r="V311" s="512"/>
      <c r="W311" s="334"/>
    </row>
    <row r="312" spans="3:46" ht="15" customHeight="1" x14ac:dyDescent="0.2">
      <c r="C312" s="264"/>
      <c r="E312" s="509"/>
      <c r="F312" s="510"/>
      <c r="G312" s="511"/>
      <c r="I312" s="499"/>
      <c r="K312" s="510"/>
      <c r="L312" s="511"/>
      <c r="M312" s="499"/>
      <c r="O312" s="510"/>
      <c r="P312" s="513"/>
      <c r="R312" s="510"/>
      <c r="S312" s="511"/>
      <c r="T312" s="499"/>
      <c r="V312" s="512"/>
      <c r="W312" s="334"/>
    </row>
    <row r="313" spans="3:46" ht="15" customHeight="1" x14ac:dyDescent="0.2">
      <c r="C313" s="264"/>
      <c r="E313" s="509"/>
      <c r="F313" s="510"/>
      <c r="G313" s="511"/>
      <c r="I313" s="499"/>
      <c r="K313" s="510"/>
      <c r="L313" s="511"/>
      <c r="M313" s="499"/>
      <c r="O313" s="510"/>
      <c r="P313" s="513"/>
      <c r="R313" s="510"/>
      <c r="S313" s="511"/>
      <c r="T313" s="499"/>
      <c r="U313" s="16"/>
      <c r="V313" s="512"/>
      <c r="W313" s="334"/>
      <c r="AM313" s="175"/>
      <c r="AS313" s="709" t="s">
        <v>31</v>
      </c>
      <c r="AT313" s="710"/>
    </row>
    <row r="314" spans="3:46" ht="15" customHeight="1" thickBot="1" x14ac:dyDescent="0.25">
      <c r="C314" s="264"/>
      <c r="D314" s="514"/>
      <c r="E314" s="515"/>
      <c r="F314" s="516"/>
      <c r="G314" s="517"/>
      <c r="I314" s="518"/>
      <c r="J314" s="519"/>
      <c r="K314" s="516"/>
      <c r="L314" s="517"/>
      <c r="M314" s="520"/>
      <c r="N314" s="521"/>
      <c r="O314" s="516"/>
      <c r="P314" s="520"/>
      <c r="Q314" s="521"/>
      <c r="R314" s="516"/>
      <c r="S314" s="517"/>
      <c r="T314" s="518"/>
      <c r="U314" s="521"/>
      <c r="V314" s="522"/>
      <c r="W314" s="335"/>
      <c r="Y314" s="191" t="s">
        <v>95</v>
      </c>
      <c r="Z314" s="192" t="s">
        <v>96</v>
      </c>
      <c r="AA314" s="192" t="s">
        <v>97</v>
      </c>
      <c r="AB314" s="192" t="s">
        <v>98</v>
      </c>
      <c r="AC314" s="192" t="s">
        <v>99</v>
      </c>
      <c r="AD314" s="196"/>
      <c r="AE314" s="199"/>
      <c r="AF314" s="204" t="s">
        <v>116</v>
      </c>
      <c r="AG314" s="192" t="s">
        <v>120</v>
      </c>
      <c r="AH314" s="203" t="s">
        <v>123</v>
      </c>
      <c r="AI314" s="202" t="s">
        <v>126</v>
      </c>
      <c r="AJ314" s="205" t="s">
        <v>31</v>
      </c>
      <c r="AK314" s="199"/>
      <c r="AL314" s="175"/>
      <c r="AM314" s="194"/>
      <c r="AN314" s="194"/>
      <c r="AS314" s="321" t="s">
        <v>252</v>
      </c>
      <c r="AT314" s="322" t="s">
        <v>253</v>
      </c>
    </row>
    <row r="315" spans="3:46" ht="20.100000000000001" customHeight="1" thickTop="1" thickBot="1" x14ac:dyDescent="0.25">
      <c r="C315" s="221"/>
      <c r="D315" s="222"/>
      <c r="E315" s="223" t="s">
        <v>201</v>
      </c>
      <c r="F315" s="260">
        <f>SUM(F305:F314)</f>
        <v>0</v>
      </c>
      <c r="G315" s="317">
        <f>SUM(G305:G314)</f>
        <v>0</v>
      </c>
      <c r="H315" s="224"/>
      <c r="I315" s="225" t="s">
        <v>116</v>
      </c>
      <c r="J315" s="226" t="s">
        <v>202</v>
      </c>
      <c r="K315" s="261">
        <f>SUM(K305:K314)</f>
        <v>0</v>
      </c>
      <c r="L315" s="316">
        <f>SUM(L305:L314)</f>
        <v>0</v>
      </c>
      <c r="M315" s="227" t="s">
        <v>120</v>
      </c>
      <c r="N315" s="228" t="s">
        <v>202</v>
      </c>
      <c r="O315" s="262">
        <f>SUM(O305:O314)</f>
        <v>0</v>
      </c>
      <c r="P315" s="229" t="s">
        <v>123</v>
      </c>
      <c r="Q315" s="226" t="s">
        <v>202</v>
      </c>
      <c r="R315" s="263">
        <f>SUM(R305:R314)</f>
        <v>0</v>
      </c>
      <c r="S315" s="315">
        <f>SUM(S305:S314)</f>
        <v>0</v>
      </c>
      <c r="T315" s="230" t="s">
        <v>126</v>
      </c>
      <c r="U315" s="226" t="s">
        <v>202</v>
      </c>
      <c r="V315" s="339">
        <f>SUM(V305:V314)</f>
        <v>0</v>
      </c>
      <c r="W315" s="324">
        <f>SUM(W305:W314)</f>
        <v>0</v>
      </c>
      <c r="Y315" s="195">
        <f>IF(AN315=1,F315,"")</f>
        <v>0</v>
      </c>
      <c r="Z315" s="195" t="str">
        <f>IF(AN315=2,F315,"")</f>
        <v/>
      </c>
      <c r="AA315" s="195" t="str">
        <f>IF(AN315=3,F315,"")</f>
        <v/>
      </c>
      <c r="AB315" s="195" t="str">
        <f>IF(AN315=4,F315,"")</f>
        <v/>
      </c>
      <c r="AC315" s="195" t="str">
        <f>IF(AN315=5,F315,"")</f>
        <v/>
      </c>
      <c r="AF315" s="195">
        <f>K315</f>
        <v>0</v>
      </c>
      <c r="AG315" s="195">
        <f>O315</f>
        <v>0</v>
      </c>
      <c r="AH315" s="195">
        <f>R315</f>
        <v>0</v>
      </c>
      <c r="AI315" s="195">
        <f>V315</f>
        <v>0</v>
      </c>
      <c r="AJ315" s="195">
        <f>K315+O315+R315+V315</f>
        <v>0</v>
      </c>
      <c r="AL315" s="193"/>
      <c r="AM315" s="2" t="str">
        <f>VLOOKUP(F315,$AL$7:$AM$11,2)</f>
        <v>&lt; 95</v>
      </c>
      <c r="AN315" s="48">
        <f>VLOOKUP(F315,$AL$7:$AN$11,3)</f>
        <v>1</v>
      </c>
      <c r="AO315" s="196"/>
      <c r="AQ315" s="196"/>
      <c r="AS315" s="323">
        <f>G315</f>
        <v>0</v>
      </c>
      <c r="AT315" s="323">
        <f>L315+S315+W315</f>
        <v>0</v>
      </c>
    </row>
    <row r="316" spans="3:46" ht="15" customHeight="1" thickBot="1" x14ac:dyDescent="0.25">
      <c r="G316" s="310"/>
      <c r="H316" s="16"/>
    </row>
    <row r="317" spans="3:46" ht="15" customHeight="1" x14ac:dyDescent="0.2">
      <c r="C317" s="692">
        <v>20</v>
      </c>
      <c r="D317" s="215">
        <v>1</v>
      </c>
      <c r="E317" s="210"/>
      <c r="F317" s="257"/>
      <c r="G317" s="312"/>
      <c r="H317" s="326"/>
      <c r="I317" s="211"/>
      <c r="J317" s="212"/>
      <c r="K317" s="257"/>
      <c r="L317" s="312"/>
      <c r="M317" s="211"/>
      <c r="N317" s="212"/>
      <c r="O317" s="257"/>
      <c r="P317" s="211"/>
      <c r="Q317" s="212"/>
      <c r="R317" s="257"/>
      <c r="S317" s="312"/>
      <c r="T317" s="211"/>
      <c r="U317" s="212"/>
      <c r="V317" s="337"/>
      <c r="W317" s="523"/>
    </row>
    <row r="318" spans="3:46" ht="15" customHeight="1" x14ac:dyDescent="0.2">
      <c r="C318" s="693"/>
      <c r="D318" s="216">
        <v>2</v>
      </c>
      <c r="E318" s="181"/>
      <c r="F318" s="258"/>
      <c r="G318" s="313"/>
      <c r="H318" s="327"/>
      <c r="I318" s="182"/>
      <c r="J318" s="183"/>
      <c r="K318" s="258"/>
      <c r="L318" s="313"/>
      <c r="M318" s="182"/>
      <c r="N318" s="184"/>
      <c r="O318" s="258"/>
      <c r="P318" s="182"/>
      <c r="Q318" s="184"/>
      <c r="R318" s="258"/>
      <c r="S318" s="313"/>
      <c r="T318" s="182"/>
      <c r="U318" s="183"/>
      <c r="V318" s="332"/>
      <c r="W318" s="524"/>
    </row>
    <row r="319" spans="3:46" ht="15" customHeight="1" x14ac:dyDescent="0.2">
      <c r="C319" s="694"/>
      <c r="D319" s="216">
        <v>3</v>
      </c>
      <c r="E319" s="181"/>
      <c r="F319" s="258"/>
      <c r="G319" s="313"/>
      <c r="H319" s="327"/>
      <c r="I319" s="182"/>
      <c r="J319" s="183"/>
      <c r="K319" s="258"/>
      <c r="L319" s="313"/>
      <c r="M319" s="182"/>
      <c r="N319" s="184"/>
      <c r="O319" s="258"/>
      <c r="P319" s="185"/>
      <c r="Q319" s="184"/>
      <c r="R319" s="258"/>
      <c r="S319" s="313"/>
      <c r="T319" s="182"/>
      <c r="U319" s="183"/>
      <c r="V319" s="332"/>
      <c r="W319" s="524"/>
    </row>
    <row r="320" spans="3:46" ht="15" customHeight="1" x14ac:dyDescent="0.2">
      <c r="C320" s="213" t="s">
        <v>192</v>
      </c>
      <c r="D320" s="216">
        <v>4</v>
      </c>
      <c r="E320" s="181"/>
      <c r="F320" s="258"/>
      <c r="G320" s="313"/>
      <c r="H320" s="327"/>
      <c r="I320" s="182"/>
      <c r="J320" s="183"/>
      <c r="K320" s="258"/>
      <c r="L320" s="313"/>
      <c r="M320" s="182"/>
      <c r="N320" s="184"/>
      <c r="O320" s="258"/>
      <c r="P320" s="185"/>
      <c r="Q320" s="184"/>
      <c r="R320" s="258"/>
      <c r="S320" s="313"/>
      <c r="T320" s="182"/>
      <c r="U320" s="184"/>
      <c r="V320" s="332"/>
      <c r="W320" s="524"/>
    </row>
    <row r="321" spans="3:46" ht="15" customHeight="1" x14ac:dyDescent="0.2">
      <c r="C321" s="213" t="s">
        <v>213</v>
      </c>
      <c r="D321" s="216">
        <v>5</v>
      </c>
      <c r="E321" s="181"/>
      <c r="F321" s="258"/>
      <c r="G321" s="313"/>
      <c r="H321" s="327"/>
      <c r="I321" s="182"/>
      <c r="J321" s="183"/>
      <c r="K321" s="258"/>
      <c r="L321" s="313"/>
      <c r="M321" s="182"/>
      <c r="N321" s="184"/>
      <c r="O321" s="258"/>
      <c r="P321" s="185"/>
      <c r="Q321" s="184"/>
      <c r="R321" s="258"/>
      <c r="S321" s="313"/>
      <c r="T321" s="182"/>
      <c r="U321" s="183"/>
      <c r="V321" s="332"/>
      <c r="W321" s="524"/>
    </row>
    <row r="322" spans="3:46" ht="15" customHeight="1" x14ac:dyDescent="0.2">
      <c r="C322" s="213"/>
      <c r="D322" s="216"/>
      <c r="E322" s="181"/>
      <c r="F322" s="258"/>
      <c r="G322" s="313"/>
      <c r="H322" s="327"/>
      <c r="I322" s="182"/>
      <c r="J322" s="183"/>
      <c r="K322" s="258"/>
      <c r="L322" s="313"/>
      <c r="M322" s="182"/>
      <c r="N322" s="184"/>
      <c r="O322" s="258"/>
      <c r="P322" s="185"/>
      <c r="Q322" s="184"/>
      <c r="R322" s="258"/>
      <c r="S322" s="313"/>
      <c r="T322" s="182"/>
      <c r="U322" s="183"/>
      <c r="V322" s="332"/>
      <c r="W322" s="524"/>
    </row>
    <row r="323" spans="3:46" ht="15" customHeight="1" x14ac:dyDescent="0.2">
      <c r="C323" s="526"/>
      <c r="D323" s="216"/>
      <c r="E323" s="181"/>
      <c r="F323" s="258"/>
      <c r="G323" s="313"/>
      <c r="H323" s="327"/>
      <c r="I323" s="182"/>
      <c r="J323" s="183"/>
      <c r="K323" s="258"/>
      <c r="L323" s="313"/>
      <c r="M323" s="182"/>
      <c r="N323" s="184"/>
      <c r="O323" s="258"/>
      <c r="P323" s="185"/>
      <c r="Q323" s="184"/>
      <c r="R323" s="258"/>
      <c r="S323" s="313"/>
      <c r="T323" s="182"/>
      <c r="U323" s="183"/>
      <c r="V323" s="332"/>
      <c r="W323" s="524"/>
    </row>
    <row r="324" spans="3:46" ht="15" customHeight="1" x14ac:dyDescent="0.2">
      <c r="C324" s="526"/>
      <c r="D324" s="216"/>
      <c r="E324" s="181"/>
      <c r="F324" s="258"/>
      <c r="G324" s="313"/>
      <c r="H324" s="327"/>
      <c r="I324" s="182"/>
      <c r="J324" s="183"/>
      <c r="K324" s="258"/>
      <c r="L324" s="313"/>
      <c r="M324" s="182"/>
      <c r="N324" s="184"/>
      <c r="O324" s="258"/>
      <c r="P324" s="185"/>
      <c r="Q324" s="184"/>
      <c r="R324" s="258"/>
      <c r="S324" s="313"/>
      <c r="T324" s="182"/>
      <c r="U324" s="184"/>
      <c r="V324" s="332"/>
      <c r="W324" s="524"/>
    </row>
    <row r="325" spans="3:46" ht="15" customHeight="1" x14ac:dyDescent="0.2">
      <c r="C325" s="526"/>
      <c r="D325" s="216"/>
      <c r="E325" s="181"/>
      <c r="F325" s="258"/>
      <c r="G325" s="313"/>
      <c r="H325" s="327"/>
      <c r="I325" s="182"/>
      <c r="J325" s="183"/>
      <c r="K325" s="258"/>
      <c r="L325" s="313"/>
      <c r="M325" s="182"/>
      <c r="N325" s="184"/>
      <c r="O325" s="258"/>
      <c r="P325" s="185"/>
      <c r="Q325" s="184"/>
      <c r="R325" s="258"/>
      <c r="S325" s="313"/>
      <c r="T325" s="182"/>
      <c r="U325" s="183"/>
      <c r="V325" s="332"/>
      <c r="W325" s="524"/>
      <c r="AM325" s="175"/>
      <c r="AS325" s="709" t="s">
        <v>31</v>
      </c>
      <c r="AT325" s="710"/>
    </row>
    <row r="326" spans="3:46" ht="15" customHeight="1" thickBot="1" x14ac:dyDescent="0.25">
      <c r="C326" s="526"/>
      <c r="D326" s="219"/>
      <c r="E326" s="186"/>
      <c r="F326" s="259"/>
      <c r="G326" s="314"/>
      <c r="H326" s="327"/>
      <c r="I326" s="187"/>
      <c r="J326" s="188"/>
      <c r="K326" s="259"/>
      <c r="L326" s="314"/>
      <c r="M326" s="189"/>
      <c r="N326" s="190"/>
      <c r="O326" s="259"/>
      <c r="P326" s="189"/>
      <c r="Q326" s="190"/>
      <c r="R326" s="259"/>
      <c r="S326" s="314"/>
      <c r="T326" s="187"/>
      <c r="U326" s="190"/>
      <c r="V326" s="338"/>
      <c r="W326" s="525"/>
      <c r="Y326" s="191" t="s">
        <v>95</v>
      </c>
      <c r="Z326" s="192" t="s">
        <v>96</v>
      </c>
      <c r="AA326" s="192" t="s">
        <v>97</v>
      </c>
      <c r="AB326" s="192" t="s">
        <v>98</v>
      </c>
      <c r="AC326" s="192" t="s">
        <v>99</v>
      </c>
      <c r="AD326" s="196"/>
      <c r="AE326" s="199"/>
      <c r="AF326" s="204" t="s">
        <v>116</v>
      </c>
      <c r="AG326" s="192" t="s">
        <v>120</v>
      </c>
      <c r="AH326" s="203" t="s">
        <v>123</v>
      </c>
      <c r="AI326" s="202" t="s">
        <v>126</v>
      </c>
      <c r="AJ326" s="205" t="s">
        <v>31</v>
      </c>
      <c r="AK326" s="199"/>
      <c r="AL326" s="175"/>
      <c r="AM326" s="194"/>
      <c r="AN326" s="194"/>
      <c r="AS326" s="321" t="s">
        <v>252</v>
      </c>
      <c r="AT326" s="322" t="s">
        <v>253</v>
      </c>
    </row>
    <row r="327" spans="3:46" ht="20.100000000000001" customHeight="1" thickTop="1" thickBot="1" x14ac:dyDescent="0.25">
      <c r="C327" s="221"/>
      <c r="D327" s="222"/>
      <c r="E327" s="223" t="s">
        <v>201</v>
      </c>
      <c r="F327" s="260">
        <f>SUM(F317:F326)</f>
        <v>0</v>
      </c>
      <c r="G327" s="317">
        <f>SUM(G317:G326)</f>
        <v>0</v>
      </c>
      <c r="H327" s="224"/>
      <c r="I327" s="225" t="s">
        <v>116</v>
      </c>
      <c r="J327" s="226" t="s">
        <v>202</v>
      </c>
      <c r="K327" s="261">
        <f>SUM(K317:K326)</f>
        <v>0</v>
      </c>
      <c r="L327" s="316">
        <f>SUM(L317:L326)</f>
        <v>0</v>
      </c>
      <c r="M327" s="227" t="s">
        <v>120</v>
      </c>
      <c r="N327" s="228" t="s">
        <v>202</v>
      </c>
      <c r="O327" s="262">
        <f>SUM(O317:O326)</f>
        <v>0</v>
      </c>
      <c r="P327" s="229" t="s">
        <v>123</v>
      </c>
      <c r="Q327" s="226" t="s">
        <v>202</v>
      </c>
      <c r="R327" s="263">
        <f>SUM(R317:R326)</f>
        <v>0</v>
      </c>
      <c r="S327" s="315">
        <f>SUM(S317:S326)</f>
        <v>0</v>
      </c>
      <c r="T327" s="230" t="s">
        <v>126</v>
      </c>
      <c r="U327" s="226" t="s">
        <v>202</v>
      </c>
      <c r="V327" s="339">
        <f>SUM(V317:V326)</f>
        <v>0</v>
      </c>
      <c r="W327" s="324">
        <f>SUM(W317:W326)</f>
        <v>0</v>
      </c>
      <c r="Y327" s="195">
        <f>IF(AN327=1,F327,"")</f>
        <v>0</v>
      </c>
      <c r="Z327" s="195" t="str">
        <f>IF(AN327=2,F327,"")</f>
        <v/>
      </c>
      <c r="AA327" s="195" t="str">
        <f>IF(AN327=3,F327,"")</f>
        <v/>
      </c>
      <c r="AB327" s="195" t="str">
        <f>IF(AN327=4,F327,"")</f>
        <v/>
      </c>
      <c r="AC327" s="195" t="str">
        <f>IF(AN327=5,F327,"")</f>
        <v/>
      </c>
      <c r="AF327" s="195">
        <f>K327</f>
        <v>0</v>
      </c>
      <c r="AG327" s="195">
        <f>O327</f>
        <v>0</v>
      </c>
      <c r="AH327" s="195">
        <f>R327</f>
        <v>0</v>
      </c>
      <c r="AI327" s="195">
        <f>V327</f>
        <v>0</v>
      </c>
      <c r="AJ327" s="195">
        <f>K327+O327+R327+V327</f>
        <v>0</v>
      </c>
      <c r="AL327" s="193"/>
      <c r="AM327" s="2" t="str">
        <f>VLOOKUP(F327,$AL$7:$AM$11,2)</f>
        <v>&lt; 95</v>
      </c>
      <c r="AN327" s="48">
        <f>VLOOKUP(F327,$AL$7:$AN$11,3)</f>
        <v>1</v>
      </c>
      <c r="AO327" s="196"/>
      <c r="AQ327" s="196"/>
      <c r="AS327" s="323">
        <f>G327</f>
        <v>0</v>
      </c>
      <c r="AT327" s="323">
        <f>L327+S327+W327</f>
        <v>0</v>
      </c>
    </row>
    <row r="328" spans="3:46" ht="15" customHeight="1" thickBot="1" x14ac:dyDescent="0.25">
      <c r="G328" s="310"/>
      <c r="H328" s="16"/>
    </row>
    <row r="329" spans="3:46" ht="15" customHeight="1" x14ac:dyDescent="0.2">
      <c r="C329" s="692">
        <v>21</v>
      </c>
      <c r="D329" s="215">
        <v>1</v>
      </c>
      <c r="E329" s="210"/>
      <c r="F329" s="257"/>
      <c r="G329" s="312"/>
      <c r="H329" s="326"/>
      <c r="I329" s="211"/>
      <c r="J329" s="212"/>
      <c r="K329" s="257"/>
      <c r="L329" s="312"/>
      <c r="M329" s="211"/>
      <c r="N329" s="212"/>
      <c r="O329" s="257"/>
      <c r="P329" s="211"/>
      <c r="Q329" s="212"/>
      <c r="R329" s="257"/>
      <c r="S329" s="312"/>
      <c r="T329" s="211"/>
      <c r="U329" s="212"/>
      <c r="V329" s="337"/>
      <c r="W329" s="523"/>
    </row>
    <row r="330" spans="3:46" ht="15" customHeight="1" x14ac:dyDescent="0.2">
      <c r="C330" s="693"/>
      <c r="D330" s="216">
        <v>2</v>
      </c>
      <c r="E330" s="181"/>
      <c r="F330" s="258"/>
      <c r="G330" s="313"/>
      <c r="H330" s="327"/>
      <c r="I330" s="182"/>
      <c r="J330" s="183"/>
      <c r="K330" s="258"/>
      <c r="L330" s="313"/>
      <c r="M330" s="182"/>
      <c r="N330" s="184"/>
      <c r="O330" s="258"/>
      <c r="P330" s="182"/>
      <c r="Q330" s="184"/>
      <c r="R330" s="258"/>
      <c r="S330" s="313"/>
      <c r="T330" s="182"/>
      <c r="U330" s="183"/>
      <c r="V330" s="332"/>
      <c r="W330" s="524"/>
    </row>
    <row r="331" spans="3:46" ht="15" customHeight="1" x14ac:dyDescent="0.2">
      <c r="C331" s="694"/>
      <c r="D331" s="216">
        <v>3</v>
      </c>
      <c r="E331" s="181"/>
      <c r="F331" s="258"/>
      <c r="G331" s="313"/>
      <c r="H331" s="327"/>
      <c r="I331" s="182"/>
      <c r="J331" s="183"/>
      <c r="K331" s="258"/>
      <c r="L331" s="313"/>
      <c r="M331" s="182"/>
      <c r="N331" s="184"/>
      <c r="O331" s="258"/>
      <c r="P331" s="185"/>
      <c r="Q331" s="184"/>
      <c r="R331" s="258"/>
      <c r="S331" s="313"/>
      <c r="T331" s="182"/>
      <c r="U331" s="183"/>
      <c r="V331" s="332"/>
      <c r="W331" s="524"/>
    </row>
    <row r="332" spans="3:46" ht="15" customHeight="1" x14ac:dyDescent="0.2">
      <c r="C332" s="213" t="s">
        <v>192</v>
      </c>
      <c r="D332" s="216">
        <v>4</v>
      </c>
      <c r="E332" s="181"/>
      <c r="F332" s="258"/>
      <c r="G332" s="313"/>
      <c r="H332" s="327"/>
      <c r="I332" s="182"/>
      <c r="J332" s="183"/>
      <c r="K332" s="258"/>
      <c r="L332" s="313"/>
      <c r="M332" s="182"/>
      <c r="N332" s="184"/>
      <c r="O332" s="258"/>
      <c r="P332" s="185"/>
      <c r="Q332" s="184"/>
      <c r="R332" s="258"/>
      <c r="S332" s="313"/>
      <c r="T332" s="182"/>
      <c r="U332" s="184"/>
      <c r="V332" s="332"/>
      <c r="W332" s="524"/>
    </row>
    <row r="333" spans="3:46" ht="15" customHeight="1" x14ac:dyDescent="0.2">
      <c r="C333" s="213" t="s">
        <v>213</v>
      </c>
      <c r="D333" s="216">
        <v>5</v>
      </c>
      <c r="E333" s="181"/>
      <c r="F333" s="258"/>
      <c r="G333" s="313"/>
      <c r="H333" s="327"/>
      <c r="I333" s="182"/>
      <c r="J333" s="183"/>
      <c r="K333" s="258"/>
      <c r="L333" s="313"/>
      <c r="M333" s="182"/>
      <c r="N333" s="184"/>
      <c r="O333" s="258"/>
      <c r="P333" s="185"/>
      <c r="Q333" s="184"/>
      <c r="R333" s="258"/>
      <c r="S333" s="313"/>
      <c r="T333" s="182"/>
      <c r="U333" s="183"/>
      <c r="V333" s="332"/>
      <c r="W333" s="524"/>
    </row>
    <row r="334" spans="3:46" ht="15" customHeight="1" x14ac:dyDescent="0.2">
      <c r="C334" s="213"/>
      <c r="D334" s="216"/>
      <c r="E334" s="181"/>
      <c r="F334" s="258"/>
      <c r="G334" s="313"/>
      <c r="H334" s="327"/>
      <c r="I334" s="182"/>
      <c r="J334" s="183"/>
      <c r="K334" s="258"/>
      <c r="L334" s="313"/>
      <c r="M334" s="182"/>
      <c r="N334" s="184"/>
      <c r="O334" s="258"/>
      <c r="P334" s="185"/>
      <c r="Q334" s="184"/>
      <c r="R334" s="258"/>
      <c r="S334" s="313"/>
      <c r="T334" s="182"/>
      <c r="U334" s="183"/>
      <c r="V334" s="332"/>
      <c r="W334" s="524"/>
    </row>
    <row r="335" spans="3:46" ht="15" customHeight="1" x14ac:dyDescent="0.2">
      <c r="C335" s="526"/>
      <c r="D335" s="216"/>
      <c r="E335" s="181"/>
      <c r="F335" s="258"/>
      <c r="G335" s="313"/>
      <c r="H335" s="327"/>
      <c r="I335" s="182"/>
      <c r="J335" s="183"/>
      <c r="K335" s="258"/>
      <c r="L335" s="313"/>
      <c r="M335" s="182"/>
      <c r="N335" s="184"/>
      <c r="O335" s="258"/>
      <c r="P335" s="185"/>
      <c r="Q335" s="184"/>
      <c r="R335" s="258"/>
      <c r="S335" s="313"/>
      <c r="T335" s="182"/>
      <c r="U335" s="183"/>
      <c r="V335" s="332"/>
      <c r="W335" s="524"/>
    </row>
    <row r="336" spans="3:46" ht="15" customHeight="1" x14ac:dyDescent="0.2">
      <c r="C336" s="526"/>
      <c r="D336" s="216"/>
      <c r="E336" s="181"/>
      <c r="F336" s="258"/>
      <c r="G336" s="313"/>
      <c r="H336" s="327"/>
      <c r="I336" s="182"/>
      <c r="J336" s="183"/>
      <c r="K336" s="258"/>
      <c r="L336" s="313"/>
      <c r="M336" s="182"/>
      <c r="N336" s="184"/>
      <c r="O336" s="258"/>
      <c r="P336" s="185"/>
      <c r="Q336" s="184"/>
      <c r="R336" s="258"/>
      <c r="S336" s="313"/>
      <c r="T336" s="182"/>
      <c r="U336" s="184"/>
      <c r="V336" s="332"/>
      <c r="W336" s="524"/>
    </row>
    <row r="337" spans="3:46" ht="15" customHeight="1" x14ac:dyDescent="0.2">
      <c r="C337" s="526"/>
      <c r="D337" s="216"/>
      <c r="E337" s="181"/>
      <c r="F337" s="258"/>
      <c r="G337" s="313"/>
      <c r="H337" s="327"/>
      <c r="I337" s="182"/>
      <c r="J337" s="183"/>
      <c r="K337" s="258"/>
      <c r="L337" s="313"/>
      <c r="M337" s="182"/>
      <c r="N337" s="184"/>
      <c r="O337" s="258"/>
      <c r="P337" s="185"/>
      <c r="Q337" s="184"/>
      <c r="R337" s="258"/>
      <c r="S337" s="313"/>
      <c r="T337" s="182"/>
      <c r="U337" s="183"/>
      <c r="V337" s="332"/>
      <c r="W337" s="524"/>
      <c r="AM337" s="175"/>
      <c r="AS337" s="709" t="s">
        <v>31</v>
      </c>
      <c r="AT337" s="710"/>
    </row>
    <row r="338" spans="3:46" ht="15" customHeight="1" thickBot="1" x14ac:dyDescent="0.25">
      <c r="C338" s="526"/>
      <c r="D338" s="219"/>
      <c r="E338" s="186"/>
      <c r="F338" s="259"/>
      <c r="G338" s="314"/>
      <c r="H338" s="327"/>
      <c r="I338" s="187"/>
      <c r="J338" s="188"/>
      <c r="K338" s="259"/>
      <c r="L338" s="314"/>
      <c r="M338" s="189"/>
      <c r="N338" s="190"/>
      <c r="O338" s="259"/>
      <c r="P338" s="189"/>
      <c r="Q338" s="190"/>
      <c r="R338" s="259"/>
      <c r="S338" s="314"/>
      <c r="T338" s="187"/>
      <c r="U338" s="190"/>
      <c r="V338" s="338"/>
      <c r="W338" s="525"/>
      <c r="Y338" s="191" t="s">
        <v>95</v>
      </c>
      <c r="Z338" s="192" t="s">
        <v>96</v>
      </c>
      <c r="AA338" s="192" t="s">
        <v>97</v>
      </c>
      <c r="AB338" s="192" t="s">
        <v>98</v>
      </c>
      <c r="AC338" s="192" t="s">
        <v>99</v>
      </c>
      <c r="AD338" s="196"/>
      <c r="AE338" s="199"/>
      <c r="AF338" s="204" t="s">
        <v>116</v>
      </c>
      <c r="AG338" s="192" t="s">
        <v>120</v>
      </c>
      <c r="AH338" s="203" t="s">
        <v>123</v>
      </c>
      <c r="AI338" s="202" t="s">
        <v>126</v>
      </c>
      <c r="AJ338" s="205" t="s">
        <v>31</v>
      </c>
      <c r="AK338" s="199"/>
      <c r="AL338" s="175"/>
      <c r="AM338" s="194"/>
      <c r="AN338" s="194"/>
      <c r="AS338" s="321" t="s">
        <v>252</v>
      </c>
      <c r="AT338" s="322" t="s">
        <v>253</v>
      </c>
    </row>
    <row r="339" spans="3:46" ht="20.100000000000001" customHeight="1" thickTop="1" thickBot="1" x14ac:dyDescent="0.25">
      <c r="C339" s="221"/>
      <c r="D339" s="222"/>
      <c r="E339" s="223" t="s">
        <v>201</v>
      </c>
      <c r="F339" s="260">
        <f>SUM(F329:F338)</f>
        <v>0</v>
      </c>
      <c r="G339" s="317">
        <f>SUM(G329:G338)</f>
        <v>0</v>
      </c>
      <c r="H339" s="224"/>
      <c r="I339" s="225" t="s">
        <v>116</v>
      </c>
      <c r="J339" s="226" t="s">
        <v>202</v>
      </c>
      <c r="K339" s="261">
        <f>SUM(K329:K338)</f>
        <v>0</v>
      </c>
      <c r="L339" s="316">
        <f>SUM(L329:L338)</f>
        <v>0</v>
      </c>
      <c r="M339" s="227" t="s">
        <v>120</v>
      </c>
      <c r="N339" s="228" t="s">
        <v>202</v>
      </c>
      <c r="O339" s="262">
        <f>SUM(O329:O338)</f>
        <v>0</v>
      </c>
      <c r="P339" s="229" t="s">
        <v>123</v>
      </c>
      <c r="Q339" s="226" t="s">
        <v>202</v>
      </c>
      <c r="R339" s="263">
        <f>SUM(R329:R338)</f>
        <v>0</v>
      </c>
      <c r="S339" s="315">
        <f>SUM(S329:S338)</f>
        <v>0</v>
      </c>
      <c r="T339" s="230" t="s">
        <v>126</v>
      </c>
      <c r="U339" s="226" t="s">
        <v>202</v>
      </c>
      <c r="V339" s="339">
        <f>SUM(V329:V338)</f>
        <v>0</v>
      </c>
      <c r="W339" s="324">
        <f>SUM(W329:W338)</f>
        <v>0</v>
      </c>
      <c r="Y339" s="195">
        <f>IF(AN339=1,F339,"")</f>
        <v>0</v>
      </c>
      <c r="Z339" s="195" t="str">
        <f>IF(AN339=2,F339,"")</f>
        <v/>
      </c>
      <c r="AA339" s="195" t="str">
        <f>IF(AN339=3,F339,"")</f>
        <v/>
      </c>
      <c r="AB339" s="195" t="str">
        <f>IF(AN339=4,F339,"")</f>
        <v/>
      </c>
      <c r="AC339" s="195" t="str">
        <f>IF(AN339=5,F339,"")</f>
        <v/>
      </c>
      <c r="AF339" s="195">
        <f>K339</f>
        <v>0</v>
      </c>
      <c r="AG339" s="195">
        <f>O339</f>
        <v>0</v>
      </c>
      <c r="AH339" s="195">
        <f>R339</f>
        <v>0</v>
      </c>
      <c r="AI339" s="195">
        <f>V339</f>
        <v>0</v>
      </c>
      <c r="AJ339" s="195">
        <f>K339+O339+R339+V339</f>
        <v>0</v>
      </c>
      <c r="AL339" s="193"/>
      <c r="AM339" s="2" t="str">
        <f>VLOOKUP(F339,$AL$7:$AM$11,2)</f>
        <v>&lt; 95</v>
      </c>
      <c r="AN339" s="48">
        <f>VLOOKUP(F339,$AL$7:$AN$11,3)</f>
        <v>1</v>
      </c>
      <c r="AO339" s="196"/>
      <c r="AQ339" s="196"/>
      <c r="AS339" s="323">
        <f>G339</f>
        <v>0</v>
      </c>
      <c r="AT339" s="323">
        <f>L339+S339+W339</f>
        <v>0</v>
      </c>
    </row>
    <row r="340" spans="3:46" ht="15" customHeight="1" thickBot="1" x14ac:dyDescent="0.25">
      <c r="G340" s="310"/>
      <c r="H340" s="16"/>
    </row>
    <row r="341" spans="3:46" ht="15" customHeight="1" x14ac:dyDescent="0.2">
      <c r="C341" s="692">
        <v>22</v>
      </c>
      <c r="D341" s="215">
        <v>1</v>
      </c>
      <c r="E341" s="210"/>
      <c r="F341" s="257"/>
      <c r="G341" s="312"/>
      <c r="H341" s="326"/>
      <c r="I341" s="211"/>
      <c r="J341" s="212"/>
      <c r="K341" s="257"/>
      <c r="L341" s="312"/>
      <c r="M341" s="211"/>
      <c r="N341" s="212"/>
      <c r="O341" s="257"/>
      <c r="P341" s="211"/>
      <c r="Q341" s="212"/>
      <c r="R341" s="257"/>
      <c r="S341" s="312"/>
      <c r="T341" s="211"/>
      <c r="U341" s="212"/>
      <c r="V341" s="337"/>
      <c r="W341" s="523"/>
    </row>
    <row r="342" spans="3:46" ht="15" customHeight="1" x14ac:dyDescent="0.2">
      <c r="C342" s="693"/>
      <c r="D342" s="216">
        <v>2</v>
      </c>
      <c r="E342" s="181"/>
      <c r="F342" s="258"/>
      <c r="G342" s="313"/>
      <c r="H342" s="327"/>
      <c r="I342" s="182"/>
      <c r="J342" s="183"/>
      <c r="K342" s="258"/>
      <c r="L342" s="313"/>
      <c r="M342" s="182"/>
      <c r="N342" s="184"/>
      <c r="O342" s="258"/>
      <c r="P342" s="182"/>
      <c r="Q342" s="184"/>
      <c r="R342" s="258"/>
      <c r="S342" s="313"/>
      <c r="T342" s="182"/>
      <c r="U342" s="183"/>
      <c r="V342" s="332"/>
      <c r="W342" s="524"/>
    </row>
    <row r="343" spans="3:46" ht="15" customHeight="1" x14ac:dyDescent="0.2">
      <c r="C343" s="694"/>
      <c r="D343" s="216">
        <v>3</v>
      </c>
      <c r="E343" s="181"/>
      <c r="F343" s="258"/>
      <c r="G343" s="313"/>
      <c r="H343" s="327"/>
      <c r="I343" s="182"/>
      <c r="J343" s="183"/>
      <c r="K343" s="258"/>
      <c r="L343" s="313"/>
      <c r="M343" s="182"/>
      <c r="N343" s="184"/>
      <c r="O343" s="258"/>
      <c r="P343" s="185"/>
      <c r="Q343" s="184"/>
      <c r="R343" s="258"/>
      <c r="S343" s="313"/>
      <c r="T343" s="182"/>
      <c r="U343" s="183"/>
      <c r="V343" s="332"/>
      <c r="W343" s="524"/>
    </row>
    <row r="344" spans="3:46" ht="15" customHeight="1" x14ac:dyDescent="0.2">
      <c r="C344" s="213" t="s">
        <v>192</v>
      </c>
      <c r="D344" s="216">
        <v>4</v>
      </c>
      <c r="E344" s="181"/>
      <c r="F344" s="258"/>
      <c r="G344" s="313"/>
      <c r="H344" s="327"/>
      <c r="I344" s="182"/>
      <c r="J344" s="183"/>
      <c r="K344" s="258"/>
      <c r="L344" s="313"/>
      <c r="M344" s="182"/>
      <c r="N344" s="184"/>
      <c r="O344" s="258"/>
      <c r="P344" s="185"/>
      <c r="Q344" s="184"/>
      <c r="R344" s="258"/>
      <c r="S344" s="313"/>
      <c r="T344" s="182"/>
      <c r="U344" s="184"/>
      <c r="V344" s="332"/>
      <c r="W344" s="524"/>
    </row>
    <row r="345" spans="3:46" ht="15" customHeight="1" x14ac:dyDescent="0.2">
      <c r="C345" s="213" t="s">
        <v>213</v>
      </c>
      <c r="D345" s="216">
        <v>5</v>
      </c>
      <c r="E345" s="181"/>
      <c r="F345" s="258"/>
      <c r="G345" s="313"/>
      <c r="H345" s="327"/>
      <c r="I345" s="182"/>
      <c r="J345" s="183"/>
      <c r="K345" s="258"/>
      <c r="L345" s="313"/>
      <c r="M345" s="182"/>
      <c r="N345" s="184"/>
      <c r="O345" s="258"/>
      <c r="P345" s="185"/>
      <c r="Q345" s="184"/>
      <c r="R345" s="258"/>
      <c r="S345" s="313"/>
      <c r="T345" s="182"/>
      <c r="U345" s="183"/>
      <c r="V345" s="332"/>
      <c r="W345" s="524"/>
    </row>
    <row r="346" spans="3:46" ht="15" customHeight="1" x14ac:dyDescent="0.2">
      <c r="C346" s="213"/>
      <c r="D346" s="216"/>
      <c r="E346" s="181"/>
      <c r="F346" s="258"/>
      <c r="G346" s="313"/>
      <c r="H346" s="327"/>
      <c r="I346" s="182"/>
      <c r="J346" s="183"/>
      <c r="K346" s="258"/>
      <c r="L346" s="313"/>
      <c r="M346" s="182"/>
      <c r="N346" s="184"/>
      <c r="O346" s="258"/>
      <c r="P346" s="185"/>
      <c r="Q346" s="184"/>
      <c r="R346" s="258"/>
      <c r="S346" s="313"/>
      <c r="T346" s="182"/>
      <c r="U346" s="183"/>
      <c r="V346" s="332"/>
      <c r="W346" s="524"/>
    </row>
    <row r="347" spans="3:46" ht="15" customHeight="1" x14ac:dyDescent="0.2">
      <c r="C347" s="526"/>
      <c r="D347" s="216"/>
      <c r="E347" s="181"/>
      <c r="F347" s="258"/>
      <c r="G347" s="313"/>
      <c r="H347" s="327"/>
      <c r="I347" s="182"/>
      <c r="J347" s="183"/>
      <c r="K347" s="258"/>
      <c r="L347" s="313"/>
      <c r="M347" s="182"/>
      <c r="N347" s="184"/>
      <c r="O347" s="258"/>
      <c r="P347" s="185"/>
      <c r="Q347" s="184"/>
      <c r="R347" s="258"/>
      <c r="S347" s="313"/>
      <c r="T347" s="182"/>
      <c r="U347" s="183"/>
      <c r="V347" s="332"/>
      <c r="W347" s="524"/>
    </row>
    <row r="348" spans="3:46" ht="15" customHeight="1" x14ac:dyDescent="0.2">
      <c r="C348" s="526"/>
      <c r="D348" s="216"/>
      <c r="E348" s="181"/>
      <c r="F348" s="258"/>
      <c r="G348" s="313"/>
      <c r="H348" s="327"/>
      <c r="I348" s="182"/>
      <c r="J348" s="183"/>
      <c r="K348" s="258"/>
      <c r="L348" s="313"/>
      <c r="M348" s="182"/>
      <c r="N348" s="184"/>
      <c r="O348" s="258"/>
      <c r="P348" s="185"/>
      <c r="Q348" s="184"/>
      <c r="R348" s="258"/>
      <c r="S348" s="313"/>
      <c r="T348" s="182"/>
      <c r="U348" s="184"/>
      <c r="V348" s="332"/>
      <c r="W348" s="524"/>
    </row>
    <row r="349" spans="3:46" ht="15" customHeight="1" x14ac:dyDescent="0.2">
      <c r="C349" s="526"/>
      <c r="D349" s="216"/>
      <c r="E349" s="181"/>
      <c r="F349" s="258"/>
      <c r="G349" s="313"/>
      <c r="H349" s="327"/>
      <c r="I349" s="182"/>
      <c r="J349" s="183"/>
      <c r="K349" s="258"/>
      <c r="L349" s="313"/>
      <c r="M349" s="182"/>
      <c r="N349" s="184"/>
      <c r="O349" s="258"/>
      <c r="P349" s="185"/>
      <c r="Q349" s="184"/>
      <c r="R349" s="258"/>
      <c r="S349" s="313"/>
      <c r="T349" s="182"/>
      <c r="U349" s="183"/>
      <c r="V349" s="332"/>
      <c r="W349" s="524"/>
      <c r="AM349" s="175"/>
      <c r="AS349" s="709" t="s">
        <v>31</v>
      </c>
      <c r="AT349" s="710"/>
    </row>
    <row r="350" spans="3:46" ht="15" customHeight="1" thickBot="1" x14ac:dyDescent="0.25">
      <c r="C350" s="526"/>
      <c r="D350" s="219"/>
      <c r="E350" s="186"/>
      <c r="F350" s="259"/>
      <c r="G350" s="314"/>
      <c r="H350" s="327"/>
      <c r="I350" s="187"/>
      <c r="J350" s="188"/>
      <c r="K350" s="259"/>
      <c r="L350" s="314"/>
      <c r="M350" s="189"/>
      <c r="N350" s="190"/>
      <c r="O350" s="259"/>
      <c r="P350" s="189"/>
      <c r="Q350" s="190"/>
      <c r="R350" s="259"/>
      <c r="S350" s="314"/>
      <c r="T350" s="187"/>
      <c r="U350" s="190"/>
      <c r="V350" s="338"/>
      <c r="W350" s="525"/>
      <c r="Y350" s="191" t="s">
        <v>95</v>
      </c>
      <c r="Z350" s="192" t="s">
        <v>96</v>
      </c>
      <c r="AA350" s="192" t="s">
        <v>97</v>
      </c>
      <c r="AB350" s="192" t="s">
        <v>98</v>
      </c>
      <c r="AC350" s="192" t="s">
        <v>99</v>
      </c>
      <c r="AD350" s="196"/>
      <c r="AE350" s="199"/>
      <c r="AF350" s="204" t="s">
        <v>116</v>
      </c>
      <c r="AG350" s="192" t="s">
        <v>120</v>
      </c>
      <c r="AH350" s="203" t="s">
        <v>123</v>
      </c>
      <c r="AI350" s="202" t="s">
        <v>126</v>
      </c>
      <c r="AJ350" s="205" t="s">
        <v>31</v>
      </c>
      <c r="AK350" s="199"/>
      <c r="AL350" s="175"/>
      <c r="AM350" s="194"/>
      <c r="AN350" s="194"/>
      <c r="AS350" s="321" t="s">
        <v>252</v>
      </c>
      <c r="AT350" s="322" t="s">
        <v>253</v>
      </c>
    </row>
    <row r="351" spans="3:46" ht="20.100000000000001" customHeight="1" thickTop="1" thickBot="1" x14ac:dyDescent="0.25">
      <c r="C351" s="221"/>
      <c r="D351" s="222"/>
      <c r="E351" s="223" t="s">
        <v>201</v>
      </c>
      <c r="F351" s="260">
        <f>SUM(F341:F350)</f>
        <v>0</v>
      </c>
      <c r="G351" s="317">
        <f>SUM(G341:G350)</f>
        <v>0</v>
      </c>
      <c r="H351" s="224"/>
      <c r="I351" s="225" t="s">
        <v>116</v>
      </c>
      <c r="J351" s="226" t="s">
        <v>202</v>
      </c>
      <c r="K351" s="261">
        <f>SUM(K341:K350)</f>
        <v>0</v>
      </c>
      <c r="L351" s="316">
        <f>SUM(L341:L350)</f>
        <v>0</v>
      </c>
      <c r="M351" s="227" t="s">
        <v>120</v>
      </c>
      <c r="N351" s="228" t="s">
        <v>202</v>
      </c>
      <c r="O351" s="262">
        <f>SUM(O341:O350)</f>
        <v>0</v>
      </c>
      <c r="P351" s="229" t="s">
        <v>123</v>
      </c>
      <c r="Q351" s="226" t="s">
        <v>202</v>
      </c>
      <c r="R351" s="263">
        <f>SUM(R341:R350)</f>
        <v>0</v>
      </c>
      <c r="S351" s="315">
        <f>SUM(S341:S350)</f>
        <v>0</v>
      </c>
      <c r="T351" s="230" t="s">
        <v>126</v>
      </c>
      <c r="U351" s="226" t="s">
        <v>202</v>
      </c>
      <c r="V351" s="339">
        <f>SUM(V341:V350)</f>
        <v>0</v>
      </c>
      <c r="W351" s="324">
        <f>SUM(W341:W350)</f>
        <v>0</v>
      </c>
      <c r="Y351" s="195">
        <f>IF(AN351=1,F351,"")</f>
        <v>0</v>
      </c>
      <c r="Z351" s="195" t="str">
        <f>IF(AN351=2,F351,"")</f>
        <v/>
      </c>
      <c r="AA351" s="195" t="str">
        <f>IF(AN351=3,F351,"")</f>
        <v/>
      </c>
      <c r="AB351" s="195" t="str">
        <f>IF(AN351=4,F351,"")</f>
        <v/>
      </c>
      <c r="AC351" s="195" t="str">
        <f>IF(AN351=5,F351,"")</f>
        <v/>
      </c>
      <c r="AF351" s="195">
        <f>K351</f>
        <v>0</v>
      </c>
      <c r="AG351" s="195">
        <f>O351</f>
        <v>0</v>
      </c>
      <c r="AH351" s="195">
        <f>R351</f>
        <v>0</v>
      </c>
      <c r="AI351" s="195">
        <f>V351</f>
        <v>0</v>
      </c>
      <c r="AJ351" s="195">
        <f>K351+O351+R351+V351</f>
        <v>0</v>
      </c>
      <c r="AL351" s="193"/>
      <c r="AM351" s="2" t="str">
        <f>VLOOKUP(F351,$AL$7:$AM$11,2)</f>
        <v>&lt; 95</v>
      </c>
      <c r="AN351" s="48">
        <f>VLOOKUP(F351,$AL$7:$AN$11,3)</f>
        <v>1</v>
      </c>
      <c r="AO351" s="196"/>
      <c r="AQ351" s="196"/>
      <c r="AS351" s="323">
        <f>G351</f>
        <v>0</v>
      </c>
      <c r="AT351" s="323">
        <f>L351+S351+W351</f>
        <v>0</v>
      </c>
    </row>
    <row r="352" spans="3:46" ht="15" customHeight="1" thickBot="1" x14ac:dyDescent="0.25">
      <c r="G352" s="310"/>
      <c r="H352" s="16"/>
    </row>
    <row r="353" spans="3:46" ht="15" customHeight="1" x14ac:dyDescent="0.2">
      <c r="C353" s="692">
        <v>23</v>
      </c>
      <c r="D353" s="215">
        <v>1</v>
      </c>
      <c r="E353" s="210"/>
      <c r="F353" s="257"/>
      <c r="G353" s="312"/>
      <c r="H353" s="326"/>
      <c r="I353" s="211"/>
      <c r="J353" s="212"/>
      <c r="K353" s="257"/>
      <c r="L353" s="312"/>
      <c r="M353" s="211"/>
      <c r="N353" s="212"/>
      <c r="O353" s="257"/>
      <c r="P353" s="211"/>
      <c r="Q353" s="212"/>
      <c r="R353" s="257"/>
      <c r="S353" s="312"/>
      <c r="T353" s="211"/>
      <c r="U353" s="212"/>
      <c r="V353" s="337"/>
      <c r="W353" s="523"/>
    </row>
    <row r="354" spans="3:46" ht="15" customHeight="1" x14ac:dyDescent="0.2">
      <c r="C354" s="693"/>
      <c r="D354" s="216">
        <v>2</v>
      </c>
      <c r="E354" s="181"/>
      <c r="F354" s="258"/>
      <c r="G354" s="313"/>
      <c r="H354" s="327"/>
      <c r="I354" s="182"/>
      <c r="J354" s="183"/>
      <c r="K354" s="258"/>
      <c r="L354" s="313"/>
      <c r="M354" s="182"/>
      <c r="N354" s="184"/>
      <c r="O354" s="258"/>
      <c r="P354" s="182"/>
      <c r="Q354" s="184"/>
      <c r="R354" s="258"/>
      <c r="S354" s="313"/>
      <c r="T354" s="182"/>
      <c r="U354" s="183"/>
      <c r="V354" s="332"/>
      <c r="W354" s="524"/>
    </row>
    <row r="355" spans="3:46" ht="15" customHeight="1" x14ac:dyDescent="0.2">
      <c r="C355" s="694"/>
      <c r="D355" s="216">
        <v>3</v>
      </c>
      <c r="E355" s="181"/>
      <c r="F355" s="258"/>
      <c r="G355" s="313"/>
      <c r="H355" s="327"/>
      <c r="I355" s="182"/>
      <c r="J355" s="183"/>
      <c r="K355" s="258"/>
      <c r="L355" s="313"/>
      <c r="M355" s="182"/>
      <c r="N355" s="184"/>
      <c r="O355" s="258"/>
      <c r="P355" s="185"/>
      <c r="Q355" s="184"/>
      <c r="R355" s="258"/>
      <c r="S355" s="313"/>
      <c r="T355" s="182"/>
      <c r="U355" s="183"/>
      <c r="V355" s="332"/>
      <c r="W355" s="524"/>
    </row>
    <row r="356" spans="3:46" ht="15" customHeight="1" x14ac:dyDescent="0.2">
      <c r="C356" s="213" t="s">
        <v>192</v>
      </c>
      <c r="D356" s="216">
        <v>4</v>
      </c>
      <c r="E356" s="181"/>
      <c r="F356" s="258"/>
      <c r="G356" s="313"/>
      <c r="H356" s="327"/>
      <c r="I356" s="182"/>
      <c r="J356" s="183"/>
      <c r="K356" s="258"/>
      <c r="L356" s="313"/>
      <c r="M356" s="182"/>
      <c r="N356" s="184"/>
      <c r="O356" s="258"/>
      <c r="P356" s="185"/>
      <c r="Q356" s="184"/>
      <c r="R356" s="258"/>
      <c r="S356" s="313"/>
      <c r="T356" s="182"/>
      <c r="U356" s="184"/>
      <c r="V356" s="332"/>
      <c r="W356" s="524"/>
    </row>
    <row r="357" spans="3:46" ht="15" customHeight="1" x14ac:dyDescent="0.2">
      <c r="C357" s="213" t="s">
        <v>213</v>
      </c>
      <c r="D357" s="216">
        <v>5</v>
      </c>
      <c r="E357" s="181"/>
      <c r="F357" s="258"/>
      <c r="G357" s="313"/>
      <c r="H357" s="327"/>
      <c r="I357" s="182"/>
      <c r="J357" s="183"/>
      <c r="K357" s="258"/>
      <c r="L357" s="313"/>
      <c r="M357" s="182"/>
      <c r="N357" s="184"/>
      <c r="O357" s="258"/>
      <c r="P357" s="185"/>
      <c r="Q357" s="184"/>
      <c r="R357" s="258"/>
      <c r="S357" s="313"/>
      <c r="T357" s="182"/>
      <c r="U357" s="183"/>
      <c r="V357" s="332"/>
      <c r="W357" s="524"/>
    </row>
    <row r="358" spans="3:46" ht="15" customHeight="1" x14ac:dyDescent="0.2">
      <c r="C358" s="213"/>
      <c r="D358" s="216"/>
      <c r="E358" s="181"/>
      <c r="F358" s="258"/>
      <c r="G358" s="313"/>
      <c r="H358" s="327"/>
      <c r="I358" s="182"/>
      <c r="J358" s="183"/>
      <c r="K358" s="258"/>
      <c r="L358" s="313"/>
      <c r="M358" s="182"/>
      <c r="N358" s="184"/>
      <c r="O358" s="258"/>
      <c r="P358" s="185"/>
      <c r="Q358" s="184"/>
      <c r="R358" s="258"/>
      <c r="S358" s="313"/>
      <c r="T358" s="182"/>
      <c r="U358" s="183"/>
      <c r="V358" s="332"/>
      <c r="W358" s="524"/>
    </row>
    <row r="359" spans="3:46" ht="15" customHeight="1" x14ac:dyDescent="0.2">
      <c r="C359" s="526"/>
      <c r="D359" s="216"/>
      <c r="E359" s="181"/>
      <c r="F359" s="258"/>
      <c r="G359" s="313"/>
      <c r="H359" s="327"/>
      <c r="I359" s="182"/>
      <c r="J359" s="183"/>
      <c r="K359" s="258"/>
      <c r="L359" s="313"/>
      <c r="M359" s="182"/>
      <c r="N359" s="184"/>
      <c r="O359" s="258"/>
      <c r="P359" s="185"/>
      <c r="Q359" s="184"/>
      <c r="R359" s="258"/>
      <c r="S359" s="313"/>
      <c r="T359" s="182"/>
      <c r="U359" s="183"/>
      <c r="V359" s="332"/>
      <c r="W359" s="524"/>
    </row>
    <row r="360" spans="3:46" ht="15" customHeight="1" x14ac:dyDescent="0.2">
      <c r="C360" s="526"/>
      <c r="D360" s="216"/>
      <c r="E360" s="181"/>
      <c r="F360" s="258"/>
      <c r="G360" s="313"/>
      <c r="H360" s="327"/>
      <c r="I360" s="182"/>
      <c r="J360" s="183"/>
      <c r="K360" s="258"/>
      <c r="L360" s="313"/>
      <c r="M360" s="182"/>
      <c r="N360" s="184"/>
      <c r="O360" s="258"/>
      <c r="P360" s="185"/>
      <c r="Q360" s="184"/>
      <c r="R360" s="258"/>
      <c r="S360" s="313"/>
      <c r="T360" s="182"/>
      <c r="U360" s="184"/>
      <c r="V360" s="332"/>
      <c r="W360" s="524"/>
    </row>
    <row r="361" spans="3:46" ht="15" customHeight="1" x14ac:dyDescent="0.2">
      <c r="C361" s="526"/>
      <c r="D361" s="216"/>
      <c r="E361" s="181"/>
      <c r="F361" s="258"/>
      <c r="G361" s="313"/>
      <c r="H361" s="327"/>
      <c r="I361" s="182"/>
      <c r="J361" s="183"/>
      <c r="K361" s="258"/>
      <c r="L361" s="313"/>
      <c r="M361" s="182"/>
      <c r="N361" s="184"/>
      <c r="O361" s="258"/>
      <c r="P361" s="185"/>
      <c r="Q361" s="184"/>
      <c r="R361" s="258"/>
      <c r="S361" s="313"/>
      <c r="T361" s="182"/>
      <c r="U361" s="183"/>
      <c r="V361" s="332"/>
      <c r="W361" s="524"/>
      <c r="AM361" s="175"/>
      <c r="AS361" s="709" t="s">
        <v>31</v>
      </c>
      <c r="AT361" s="710"/>
    </row>
    <row r="362" spans="3:46" ht="15" customHeight="1" thickBot="1" x14ac:dyDescent="0.25">
      <c r="C362" s="526"/>
      <c r="D362" s="219"/>
      <c r="E362" s="186"/>
      <c r="F362" s="259"/>
      <c r="G362" s="314"/>
      <c r="H362" s="327"/>
      <c r="I362" s="187"/>
      <c r="J362" s="188"/>
      <c r="K362" s="259"/>
      <c r="L362" s="314"/>
      <c r="M362" s="189"/>
      <c r="N362" s="190"/>
      <c r="O362" s="259"/>
      <c r="P362" s="189"/>
      <c r="Q362" s="190"/>
      <c r="R362" s="259"/>
      <c r="S362" s="314"/>
      <c r="T362" s="187"/>
      <c r="U362" s="190"/>
      <c r="V362" s="338"/>
      <c r="W362" s="525"/>
      <c r="Y362" s="191" t="s">
        <v>95</v>
      </c>
      <c r="Z362" s="192" t="s">
        <v>96</v>
      </c>
      <c r="AA362" s="192" t="s">
        <v>97</v>
      </c>
      <c r="AB362" s="192" t="s">
        <v>98</v>
      </c>
      <c r="AC362" s="192" t="s">
        <v>99</v>
      </c>
      <c r="AD362" s="196"/>
      <c r="AE362" s="199"/>
      <c r="AF362" s="204" t="s">
        <v>116</v>
      </c>
      <c r="AG362" s="192" t="s">
        <v>120</v>
      </c>
      <c r="AH362" s="203" t="s">
        <v>123</v>
      </c>
      <c r="AI362" s="202" t="s">
        <v>126</v>
      </c>
      <c r="AJ362" s="205" t="s">
        <v>31</v>
      </c>
      <c r="AK362" s="199"/>
      <c r="AL362" s="175"/>
      <c r="AM362" s="194"/>
      <c r="AN362" s="194"/>
      <c r="AS362" s="321" t="s">
        <v>252</v>
      </c>
      <c r="AT362" s="322" t="s">
        <v>253</v>
      </c>
    </row>
    <row r="363" spans="3:46" ht="20.100000000000001" customHeight="1" thickTop="1" thickBot="1" x14ac:dyDescent="0.25">
      <c r="C363" s="221"/>
      <c r="D363" s="222"/>
      <c r="E363" s="223" t="s">
        <v>201</v>
      </c>
      <c r="F363" s="260">
        <f>SUM(F353:F362)</f>
        <v>0</v>
      </c>
      <c r="G363" s="317">
        <f>SUM(G353:G362)</f>
        <v>0</v>
      </c>
      <c r="H363" s="224"/>
      <c r="I363" s="225" t="s">
        <v>116</v>
      </c>
      <c r="J363" s="226" t="s">
        <v>202</v>
      </c>
      <c r="K363" s="261">
        <f>SUM(K353:K362)</f>
        <v>0</v>
      </c>
      <c r="L363" s="316">
        <f>SUM(L353:L362)</f>
        <v>0</v>
      </c>
      <c r="M363" s="227" t="s">
        <v>120</v>
      </c>
      <c r="N363" s="228" t="s">
        <v>202</v>
      </c>
      <c r="O363" s="262">
        <f>SUM(O353:O362)</f>
        <v>0</v>
      </c>
      <c r="P363" s="229" t="s">
        <v>123</v>
      </c>
      <c r="Q363" s="226" t="s">
        <v>202</v>
      </c>
      <c r="R363" s="263">
        <f>SUM(R353:R362)</f>
        <v>0</v>
      </c>
      <c r="S363" s="315">
        <f>SUM(S353:S362)</f>
        <v>0</v>
      </c>
      <c r="T363" s="230" t="s">
        <v>126</v>
      </c>
      <c r="U363" s="226" t="s">
        <v>202</v>
      </c>
      <c r="V363" s="339">
        <f>SUM(V353:V362)</f>
        <v>0</v>
      </c>
      <c r="W363" s="324">
        <f>SUM(W353:W362)</f>
        <v>0</v>
      </c>
      <c r="Y363" s="195">
        <f>IF(AN363=1,F363,"")</f>
        <v>0</v>
      </c>
      <c r="Z363" s="195" t="str">
        <f>IF(AN363=2,F363,"")</f>
        <v/>
      </c>
      <c r="AA363" s="195" t="str">
        <f>IF(AN363=3,F363,"")</f>
        <v/>
      </c>
      <c r="AB363" s="195" t="str">
        <f>IF(AN363=4,F363,"")</f>
        <v/>
      </c>
      <c r="AC363" s="195" t="str">
        <f>IF(AN363=5,F363,"")</f>
        <v/>
      </c>
      <c r="AF363" s="195">
        <f>K363</f>
        <v>0</v>
      </c>
      <c r="AG363" s="195">
        <f>O363</f>
        <v>0</v>
      </c>
      <c r="AH363" s="195">
        <f>R363</f>
        <v>0</v>
      </c>
      <c r="AI363" s="195">
        <f>V363</f>
        <v>0</v>
      </c>
      <c r="AJ363" s="195">
        <f>K363+O363+R363+V363</f>
        <v>0</v>
      </c>
      <c r="AL363" s="193"/>
      <c r="AM363" s="2" t="str">
        <f>VLOOKUP(F363,$AL$7:$AM$11,2)</f>
        <v>&lt; 95</v>
      </c>
      <c r="AN363" s="48">
        <f>VLOOKUP(F363,$AL$7:$AN$11,3)</f>
        <v>1</v>
      </c>
      <c r="AO363" s="196"/>
      <c r="AQ363" s="196"/>
      <c r="AS363" s="323">
        <f>G363</f>
        <v>0</v>
      </c>
      <c r="AT363" s="323">
        <f>L363+S363+W363</f>
        <v>0</v>
      </c>
    </row>
    <row r="364" spans="3:46" ht="15" customHeight="1" thickBot="1" x14ac:dyDescent="0.25">
      <c r="G364" s="310"/>
      <c r="H364" s="16"/>
    </row>
    <row r="365" spans="3:46" ht="15" customHeight="1" x14ac:dyDescent="0.2">
      <c r="C365" s="692">
        <v>24</v>
      </c>
      <c r="D365" s="215">
        <v>1</v>
      </c>
      <c r="E365" s="210"/>
      <c r="F365" s="257"/>
      <c r="G365" s="312"/>
      <c r="H365" s="326"/>
      <c r="I365" s="211"/>
      <c r="J365" s="212"/>
      <c r="K365" s="257"/>
      <c r="L365" s="312"/>
      <c r="M365" s="211"/>
      <c r="N365" s="212"/>
      <c r="O365" s="257"/>
      <c r="P365" s="211"/>
      <c r="Q365" s="212"/>
      <c r="R365" s="257"/>
      <c r="S365" s="312"/>
      <c r="T365" s="211"/>
      <c r="U365" s="212"/>
      <c r="V365" s="337"/>
      <c r="W365" s="523"/>
    </row>
    <row r="366" spans="3:46" ht="15" customHeight="1" x14ac:dyDescent="0.2">
      <c r="C366" s="693"/>
      <c r="D366" s="216">
        <v>2</v>
      </c>
      <c r="E366" s="181"/>
      <c r="F366" s="258"/>
      <c r="G366" s="313"/>
      <c r="H366" s="327"/>
      <c r="I366" s="182"/>
      <c r="J366" s="183"/>
      <c r="K366" s="258"/>
      <c r="L366" s="313"/>
      <c r="M366" s="182"/>
      <c r="N366" s="184"/>
      <c r="O366" s="258"/>
      <c r="P366" s="182"/>
      <c r="Q366" s="184"/>
      <c r="R366" s="258"/>
      <c r="S366" s="313"/>
      <c r="T366" s="182"/>
      <c r="U366" s="183"/>
      <c r="V366" s="332"/>
      <c r="W366" s="524"/>
    </row>
    <row r="367" spans="3:46" ht="15" customHeight="1" x14ac:dyDescent="0.2">
      <c r="C367" s="694"/>
      <c r="D367" s="216">
        <v>3</v>
      </c>
      <c r="E367" s="181"/>
      <c r="F367" s="258"/>
      <c r="G367" s="313"/>
      <c r="H367" s="327"/>
      <c r="I367" s="182"/>
      <c r="J367" s="183"/>
      <c r="K367" s="258"/>
      <c r="L367" s="313"/>
      <c r="M367" s="182"/>
      <c r="N367" s="184"/>
      <c r="O367" s="258"/>
      <c r="P367" s="185"/>
      <c r="Q367" s="184"/>
      <c r="R367" s="258"/>
      <c r="S367" s="313"/>
      <c r="T367" s="182"/>
      <c r="U367" s="183"/>
      <c r="V367" s="332"/>
      <c r="W367" s="524"/>
    </row>
    <row r="368" spans="3:46" ht="15" customHeight="1" x14ac:dyDescent="0.2">
      <c r="C368" s="213" t="s">
        <v>192</v>
      </c>
      <c r="D368" s="216">
        <v>4</v>
      </c>
      <c r="E368" s="181"/>
      <c r="F368" s="258"/>
      <c r="G368" s="313"/>
      <c r="H368" s="327"/>
      <c r="I368" s="182"/>
      <c r="J368" s="183"/>
      <c r="K368" s="258"/>
      <c r="L368" s="313"/>
      <c r="M368" s="182"/>
      <c r="N368" s="184"/>
      <c r="O368" s="258"/>
      <c r="P368" s="185"/>
      <c r="Q368" s="184"/>
      <c r="R368" s="258"/>
      <c r="S368" s="313"/>
      <c r="T368" s="182"/>
      <c r="U368" s="184"/>
      <c r="V368" s="332"/>
      <c r="W368" s="524"/>
    </row>
    <row r="369" spans="3:46" ht="15" customHeight="1" x14ac:dyDescent="0.2">
      <c r="C369" s="213" t="s">
        <v>213</v>
      </c>
      <c r="D369" s="216">
        <v>5</v>
      </c>
      <c r="E369" s="181"/>
      <c r="F369" s="258"/>
      <c r="G369" s="313"/>
      <c r="H369" s="327"/>
      <c r="I369" s="182"/>
      <c r="J369" s="183"/>
      <c r="K369" s="258"/>
      <c r="L369" s="313"/>
      <c r="M369" s="182"/>
      <c r="N369" s="184"/>
      <c r="O369" s="258"/>
      <c r="P369" s="185"/>
      <c r="Q369" s="184"/>
      <c r="R369" s="258"/>
      <c r="S369" s="313"/>
      <c r="T369" s="182"/>
      <c r="U369" s="183"/>
      <c r="V369" s="332"/>
      <c r="W369" s="524"/>
    </row>
    <row r="370" spans="3:46" ht="15" customHeight="1" x14ac:dyDescent="0.2">
      <c r="C370" s="213"/>
      <c r="D370" s="216"/>
      <c r="E370" s="181"/>
      <c r="F370" s="258"/>
      <c r="G370" s="313"/>
      <c r="H370" s="327"/>
      <c r="I370" s="182"/>
      <c r="J370" s="183"/>
      <c r="K370" s="258"/>
      <c r="L370" s="313"/>
      <c r="M370" s="182"/>
      <c r="N370" s="184"/>
      <c r="O370" s="258"/>
      <c r="P370" s="185"/>
      <c r="Q370" s="184"/>
      <c r="R370" s="258"/>
      <c r="S370" s="313"/>
      <c r="T370" s="182"/>
      <c r="U370" s="183"/>
      <c r="V370" s="332"/>
      <c r="W370" s="524"/>
    </row>
    <row r="371" spans="3:46" ht="15" customHeight="1" x14ac:dyDescent="0.2">
      <c r="C371" s="526"/>
      <c r="D371" s="216"/>
      <c r="E371" s="181"/>
      <c r="F371" s="258"/>
      <c r="G371" s="313"/>
      <c r="H371" s="327"/>
      <c r="I371" s="182"/>
      <c r="J371" s="183"/>
      <c r="K371" s="258"/>
      <c r="L371" s="313"/>
      <c r="M371" s="182"/>
      <c r="N371" s="184"/>
      <c r="O371" s="258"/>
      <c r="P371" s="185"/>
      <c r="Q371" s="184"/>
      <c r="R371" s="258"/>
      <c r="S371" s="313"/>
      <c r="T371" s="182"/>
      <c r="U371" s="183"/>
      <c r="V371" s="332"/>
      <c r="W371" s="524"/>
    </row>
    <row r="372" spans="3:46" ht="15" customHeight="1" x14ac:dyDescent="0.2">
      <c r="C372" s="526"/>
      <c r="D372" s="216"/>
      <c r="E372" s="181"/>
      <c r="F372" s="258"/>
      <c r="G372" s="313"/>
      <c r="H372" s="327"/>
      <c r="I372" s="182"/>
      <c r="J372" s="183"/>
      <c r="K372" s="258"/>
      <c r="L372" s="313"/>
      <c r="M372" s="182"/>
      <c r="N372" s="184"/>
      <c r="O372" s="258"/>
      <c r="P372" s="185"/>
      <c r="Q372" s="184"/>
      <c r="R372" s="258"/>
      <c r="S372" s="313"/>
      <c r="T372" s="182"/>
      <c r="U372" s="184"/>
      <c r="V372" s="332"/>
      <c r="W372" s="524"/>
    </row>
    <row r="373" spans="3:46" ht="15" customHeight="1" x14ac:dyDescent="0.2">
      <c r="C373" s="526"/>
      <c r="D373" s="216"/>
      <c r="E373" s="181"/>
      <c r="F373" s="258"/>
      <c r="G373" s="313"/>
      <c r="H373" s="327"/>
      <c r="I373" s="182"/>
      <c r="J373" s="183"/>
      <c r="K373" s="258"/>
      <c r="L373" s="313"/>
      <c r="M373" s="182"/>
      <c r="N373" s="184"/>
      <c r="O373" s="258"/>
      <c r="P373" s="185"/>
      <c r="Q373" s="184"/>
      <c r="R373" s="258"/>
      <c r="S373" s="313"/>
      <c r="T373" s="182"/>
      <c r="U373" s="183"/>
      <c r="V373" s="332"/>
      <c r="W373" s="524"/>
      <c r="AM373" s="175"/>
      <c r="AS373" s="709" t="s">
        <v>31</v>
      </c>
      <c r="AT373" s="710"/>
    </row>
    <row r="374" spans="3:46" ht="15" customHeight="1" thickBot="1" x14ac:dyDescent="0.25">
      <c r="C374" s="526"/>
      <c r="D374" s="219"/>
      <c r="E374" s="186"/>
      <c r="F374" s="259"/>
      <c r="G374" s="314"/>
      <c r="H374" s="327"/>
      <c r="I374" s="187"/>
      <c r="J374" s="188"/>
      <c r="K374" s="259"/>
      <c r="L374" s="314"/>
      <c r="M374" s="189"/>
      <c r="N374" s="190"/>
      <c r="O374" s="259"/>
      <c r="P374" s="189"/>
      <c r="Q374" s="190"/>
      <c r="R374" s="259"/>
      <c r="S374" s="314"/>
      <c r="T374" s="187"/>
      <c r="U374" s="190"/>
      <c r="V374" s="338"/>
      <c r="W374" s="525"/>
      <c r="Y374" s="191" t="s">
        <v>95</v>
      </c>
      <c r="Z374" s="192" t="s">
        <v>96</v>
      </c>
      <c r="AA374" s="192" t="s">
        <v>97</v>
      </c>
      <c r="AB374" s="192" t="s">
        <v>98</v>
      </c>
      <c r="AC374" s="192" t="s">
        <v>99</v>
      </c>
      <c r="AD374" s="196"/>
      <c r="AE374" s="199"/>
      <c r="AF374" s="204" t="s">
        <v>116</v>
      </c>
      <c r="AG374" s="192" t="s">
        <v>120</v>
      </c>
      <c r="AH374" s="203" t="s">
        <v>123</v>
      </c>
      <c r="AI374" s="202" t="s">
        <v>126</v>
      </c>
      <c r="AJ374" s="205" t="s">
        <v>31</v>
      </c>
      <c r="AK374" s="199"/>
      <c r="AL374" s="175"/>
      <c r="AM374" s="194"/>
      <c r="AN374" s="194"/>
      <c r="AS374" s="321" t="s">
        <v>252</v>
      </c>
      <c r="AT374" s="322" t="s">
        <v>253</v>
      </c>
    </row>
    <row r="375" spans="3:46" ht="20.100000000000001" customHeight="1" thickTop="1" thickBot="1" x14ac:dyDescent="0.25">
      <c r="C375" s="221"/>
      <c r="D375" s="222"/>
      <c r="E375" s="223" t="s">
        <v>201</v>
      </c>
      <c r="F375" s="260">
        <f>SUM(F365:F374)</f>
        <v>0</v>
      </c>
      <c r="G375" s="317">
        <f>SUM(G365:G374)</f>
        <v>0</v>
      </c>
      <c r="H375" s="224"/>
      <c r="I375" s="225" t="s">
        <v>116</v>
      </c>
      <c r="J375" s="226" t="s">
        <v>202</v>
      </c>
      <c r="K375" s="261">
        <f>SUM(K365:K374)</f>
        <v>0</v>
      </c>
      <c r="L375" s="316">
        <f>SUM(L365:L374)</f>
        <v>0</v>
      </c>
      <c r="M375" s="227" t="s">
        <v>120</v>
      </c>
      <c r="N375" s="228" t="s">
        <v>202</v>
      </c>
      <c r="O375" s="262">
        <f>SUM(O365:O374)</f>
        <v>0</v>
      </c>
      <c r="P375" s="229" t="s">
        <v>123</v>
      </c>
      <c r="Q375" s="226" t="s">
        <v>202</v>
      </c>
      <c r="R375" s="263">
        <f>SUM(R365:R374)</f>
        <v>0</v>
      </c>
      <c r="S375" s="315">
        <f>SUM(S365:S374)</f>
        <v>0</v>
      </c>
      <c r="T375" s="230" t="s">
        <v>126</v>
      </c>
      <c r="U375" s="226" t="s">
        <v>202</v>
      </c>
      <c r="V375" s="339">
        <f>SUM(V365:V374)</f>
        <v>0</v>
      </c>
      <c r="W375" s="324">
        <f>SUM(W365:W374)</f>
        <v>0</v>
      </c>
      <c r="Y375" s="195">
        <f>IF(AN375=1,F375,"")</f>
        <v>0</v>
      </c>
      <c r="Z375" s="195" t="str">
        <f>IF(AN375=2,F375,"")</f>
        <v/>
      </c>
      <c r="AA375" s="195" t="str">
        <f>IF(AN375=3,F375,"")</f>
        <v/>
      </c>
      <c r="AB375" s="195" t="str">
        <f>IF(AN375=4,F375,"")</f>
        <v/>
      </c>
      <c r="AC375" s="195" t="str">
        <f>IF(AN375=5,F375,"")</f>
        <v/>
      </c>
      <c r="AF375" s="195">
        <f>K375</f>
        <v>0</v>
      </c>
      <c r="AG375" s="195">
        <f>O375</f>
        <v>0</v>
      </c>
      <c r="AH375" s="195">
        <f>R375</f>
        <v>0</v>
      </c>
      <c r="AI375" s="195">
        <f>V375</f>
        <v>0</v>
      </c>
      <c r="AJ375" s="195">
        <f>K375+O375+R375+V375</f>
        <v>0</v>
      </c>
      <c r="AL375" s="193"/>
      <c r="AM375" s="2" t="str">
        <f>VLOOKUP(F375,$AL$7:$AM$11,2)</f>
        <v>&lt; 95</v>
      </c>
      <c r="AN375" s="48">
        <f>VLOOKUP(F375,$AL$7:$AN$11,3)</f>
        <v>1</v>
      </c>
      <c r="AO375" s="196"/>
      <c r="AQ375" s="196"/>
      <c r="AS375" s="323">
        <f>G375</f>
        <v>0</v>
      </c>
      <c r="AT375" s="323">
        <f>L375+S375+W375</f>
        <v>0</v>
      </c>
    </row>
    <row r="376" spans="3:46" ht="15" customHeight="1" thickBot="1" x14ac:dyDescent="0.25">
      <c r="G376" s="310"/>
      <c r="H376" s="16"/>
    </row>
    <row r="377" spans="3:46" ht="15" customHeight="1" x14ac:dyDescent="0.2">
      <c r="C377" s="692">
        <v>25</v>
      </c>
      <c r="D377" s="215">
        <v>1</v>
      </c>
      <c r="E377" s="210"/>
      <c r="F377" s="257"/>
      <c r="G377" s="312"/>
      <c r="H377" s="326"/>
      <c r="I377" s="211"/>
      <c r="J377" s="212"/>
      <c r="K377" s="257"/>
      <c r="L377" s="312"/>
      <c r="M377" s="211"/>
      <c r="N377" s="212"/>
      <c r="O377" s="257"/>
      <c r="P377" s="211"/>
      <c r="Q377" s="212"/>
      <c r="R377" s="257"/>
      <c r="S377" s="312"/>
      <c r="T377" s="211"/>
      <c r="U377" s="212"/>
      <c r="V377" s="337"/>
      <c r="W377" s="523"/>
    </row>
    <row r="378" spans="3:46" ht="15" customHeight="1" x14ac:dyDescent="0.2">
      <c r="C378" s="693"/>
      <c r="D378" s="216">
        <v>2</v>
      </c>
      <c r="E378" s="181"/>
      <c r="F378" s="258"/>
      <c r="G378" s="313"/>
      <c r="H378" s="327"/>
      <c r="I378" s="182"/>
      <c r="J378" s="183"/>
      <c r="K378" s="258"/>
      <c r="L378" s="313"/>
      <c r="M378" s="182"/>
      <c r="N378" s="184"/>
      <c r="O378" s="258"/>
      <c r="P378" s="182"/>
      <c r="Q378" s="184"/>
      <c r="R378" s="258"/>
      <c r="S378" s="313"/>
      <c r="T378" s="182"/>
      <c r="U378" s="183"/>
      <c r="V378" s="332"/>
      <c r="W378" s="524"/>
    </row>
    <row r="379" spans="3:46" ht="15" customHeight="1" x14ac:dyDescent="0.2">
      <c r="C379" s="694"/>
      <c r="D379" s="216">
        <v>3</v>
      </c>
      <c r="E379" s="181"/>
      <c r="F379" s="258"/>
      <c r="G379" s="313"/>
      <c r="H379" s="327"/>
      <c r="I379" s="182"/>
      <c r="J379" s="183"/>
      <c r="K379" s="258"/>
      <c r="L379" s="313"/>
      <c r="M379" s="182"/>
      <c r="N379" s="184"/>
      <c r="O379" s="258"/>
      <c r="P379" s="185"/>
      <c r="Q379" s="184"/>
      <c r="R379" s="258"/>
      <c r="S379" s="313"/>
      <c r="T379" s="182"/>
      <c r="U379" s="183"/>
      <c r="V379" s="332"/>
      <c r="W379" s="524"/>
    </row>
    <row r="380" spans="3:46" ht="15" customHeight="1" x14ac:dyDescent="0.2">
      <c r="C380" s="213" t="s">
        <v>192</v>
      </c>
      <c r="D380" s="216">
        <v>4</v>
      </c>
      <c r="E380" s="181"/>
      <c r="F380" s="258"/>
      <c r="G380" s="313"/>
      <c r="H380" s="327"/>
      <c r="I380" s="182"/>
      <c r="J380" s="183"/>
      <c r="K380" s="258"/>
      <c r="L380" s="313"/>
      <c r="M380" s="182"/>
      <c r="N380" s="184"/>
      <c r="O380" s="258"/>
      <c r="P380" s="185"/>
      <c r="Q380" s="184"/>
      <c r="R380" s="258"/>
      <c r="S380" s="313"/>
      <c r="T380" s="182"/>
      <c r="U380" s="184"/>
      <c r="V380" s="332"/>
      <c r="W380" s="524"/>
    </row>
    <row r="381" spans="3:46" ht="15" customHeight="1" x14ac:dyDescent="0.2">
      <c r="C381" s="213" t="s">
        <v>213</v>
      </c>
      <c r="D381" s="216">
        <v>5</v>
      </c>
      <c r="E381" s="181"/>
      <c r="F381" s="258"/>
      <c r="G381" s="313"/>
      <c r="H381" s="327"/>
      <c r="I381" s="182"/>
      <c r="J381" s="183"/>
      <c r="K381" s="258"/>
      <c r="L381" s="313"/>
      <c r="M381" s="182"/>
      <c r="N381" s="184"/>
      <c r="O381" s="258"/>
      <c r="P381" s="185"/>
      <c r="Q381" s="184"/>
      <c r="R381" s="258"/>
      <c r="S381" s="313"/>
      <c r="T381" s="182"/>
      <c r="U381" s="183"/>
      <c r="V381" s="332"/>
      <c r="W381" s="524"/>
    </row>
    <row r="382" spans="3:46" ht="15" customHeight="1" x14ac:dyDescent="0.2">
      <c r="C382" s="213"/>
      <c r="D382" s="216"/>
      <c r="E382" s="181"/>
      <c r="F382" s="258"/>
      <c r="G382" s="313"/>
      <c r="H382" s="327"/>
      <c r="I382" s="182"/>
      <c r="J382" s="183"/>
      <c r="K382" s="258"/>
      <c r="L382" s="313"/>
      <c r="M382" s="182"/>
      <c r="N382" s="184"/>
      <c r="O382" s="258"/>
      <c r="P382" s="185"/>
      <c r="Q382" s="184"/>
      <c r="R382" s="258"/>
      <c r="S382" s="313"/>
      <c r="T382" s="182"/>
      <c r="U382" s="183"/>
      <c r="V382" s="332"/>
      <c r="W382" s="524"/>
    </row>
    <row r="383" spans="3:46" ht="15" customHeight="1" x14ac:dyDescent="0.2">
      <c r="C383" s="526"/>
      <c r="D383" s="216"/>
      <c r="E383" s="181"/>
      <c r="F383" s="258"/>
      <c r="G383" s="313"/>
      <c r="H383" s="327"/>
      <c r="I383" s="182"/>
      <c r="J383" s="183"/>
      <c r="K383" s="258"/>
      <c r="L383" s="313"/>
      <c r="M383" s="182"/>
      <c r="N383" s="184"/>
      <c r="O383" s="258"/>
      <c r="P383" s="185"/>
      <c r="Q383" s="184"/>
      <c r="R383" s="258"/>
      <c r="S383" s="313"/>
      <c r="T383" s="182"/>
      <c r="U383" s="183"/>
      <c r="V383" s="332"/>
      <c r="W383" s="524"/>
    </row>
    <row r="384" spans="3:46" ht="15" customHeight="1" x14ac:dyDescent="0.2">
      <c r="C384" s="526"/>
      <c r="D384" s="216"/>
      <c r="E384" s="181"/>
      <c r="F384" s="258"/>
      <c r="G384" s="313"/>
      <c r="H384" s="327"/>
      <c r="I384" s="182"/>
      <c r="J384" s="183"/>
      <c r="K384" s="258"/>
      <c r="L384" s="313"/>
      <c r="M384" s="182"/>
      <c r="N384" s="184"/>
      <c r="O384" s="258"/>
      <c r="P384" s="185"/>
      <c r="Q384" s="184"/>
      <c r="R384" s="258"/>
      <c r="S384" s="313"/>
      <c r="T384" s="182"/>
      <c r="U384" s="184"/>
      <c r="V384" s="332"/>
      <c r="W384" s="524"/>
    </row>
    <row r="385" spans="3:46" ht="15" customHeight="1" x14ac:dyDescent="0.2">
      <c r="C385" s="526"/>
      <c r="D385" s="216"/>
      <c r="E385" s="181"/>
      <c r="F385" s="258"/>
      <c r="G385" s="313"/>
      <c r="H385" s="327"/>
      <c r="I385" s="182"/>
      <c r="J385" s="183"/>
      <c r="K385" s="258"/>
      <c r="L385" s="313"/>
      <c r="M385" s="182"/>
      <c r="N385" s="184"/>
      <c r="O385" s="258"/>
      <c r="P385" s="185"/>
      <c r="Q385" s="184"/>
      <c r="R385" s="258"/>
      <c r="S385" s="313"/>
      <c r="T385" s="182"/>
      <c r="U385" s="183"/>
      <c r="V385" s="332"/>
      <c r="W385" s="524"/>
      <c r="AM385" s="175"/>
      <c r="AS385" s="709" t="s">
        <v>31</v>
      </c>
      <c r="AT385" s="710"/>
    </row>
    <row r="386" spans="3:46" ht="15" customHeight="1" thickBot="1" x14ac:dyDescent="0.25">
      <c r="C386" s="526"/>
      <c r="D386" s="219"/>
      <c r="E386" s="186"/>
      <c r="F386" s="259"/>
      <c r="G386" s="314"/>
      <c r="H386" s="327"/>
      <c r="I386" s="187"/>
      <c r="J386" s="188"/>
      <c r="K386" s="259"/>
      <c r="L386" s="314"/>
      <c r="M386" s="189"/>
      <c r="N386" s="190"/>
      <c r="O386" s="259"/>
      <c r="P386" s="189"/>
      <c r="Q386" s="190"/>
      <c r="R386" s="259"/>
      <c r="S386" s="314"/>
      <c r="T386" s="187"/>
      <c r="U386" s="190"/>
      <c r="V386" s="338"/>
      <c r="W386" s="525"/>
      <c r="Y386" s="191" t="s">
        <v>95</v>
      </c>
      <c r="Z386" s="192" t="s">
        <v>96</v>
      </c>
      <c r="AA386" s="192" t="s">
        <v>97</v>
      </c>
      <c r="AB386" s="192" t="s">
        <v>98</v>
      </c>
      <c r="AC386" s="192" t="s">
        <v>99</v>
      </c>
      <c r="AD386" s="196"/>
      <c r="AE386" s="199"/>
      <c r="AF386" s="204" t="s">
        <v>116</v>
      </c>
      <c r="AG386" s="192" t="s">
        <v>120</v>
      </c>
      <c r="AH386" s="203" t="s">
        <v>123</v>
      </c>
      <c r="AI386" s="202" t="s">
        <v>126</v>
      </c>
      <c r="AJ386" s="205" t="s">
        <v>31</v>
      </c>
      <c r="AK386" s="199"/>
      <c r="AL386" s="175"/>
      <c r="AM386" s="194"/>
      <c r="AN386" s="194"/>
      <c r="AS386" s="321" t="s">
        <v>252</v>
      </c>
      <c r="AT386" s="322" t="s">
        <v>253</v>
      </c>
    </row>
    <row r="387" spans="3:46" ht="20.100000000000001" customHeight="1" thickTop="1" thickBot="1" x14ac:dyDescent="0.25">
      <c r="C387" s="221"/>
      <c r="D387" s="222"/>
      <c r="E387" s="223" t="s">
        <v>201</v>
      </c>
      <c r="F387" s="260">
        <f>SUM(F377:F386)</f>
        <v>0</v>
      </c>
      <c r="G387" s="317">
        <f>SUM(G377:G386)</f>
        <v>0</v>
      </c>
      <c r="H387" s="224"/>
      <c r="I387" s="225" t="s">
        <v>116</v>
      </c>
      <c r="J387" s="226" t="s">
        <v>202</v>
      </c>
      <c r="K387" s="261">
        <f>SUM(K377:K386)</f>
        <v>0</v>
      </c>
      <c r="L387" s="316">
        <f>SUM(L377:L386)</f>
        <v>0</v>
      </c>
      <c r="M387" s="227" t="s">
        <v>120</v>
      </c>
      <c r="N387" s="228" t="s">
        <v>202</v>
      </c>
      <c r="O387" s="262">
        <f>SUM(O377:O386)</f>
        <v>0</v>
      </c>
      <c r="P387" s="229" t="s">
        <v>123</v>
      </c>
      <c r="Q387" s="226" t="s">
        <v>202</v>
      </c>
      <c r="R387" s="263">
        <f>SUM(R377:R386)</f>
        <v>0</v>
      </c>
      <c r="S387" s="315">
        <f>SUM(S377:S386)</f>
        <v>0</v>
      </c>
      <c r="T387" s="230" t="s">
        <v>126</v>
      </c>
      <c r="U387" s="226" t="s">
        <v>202</v>
      </c>
      <c r="V387" s="339">
        <f>SUM(V377:V386)</f>
        <v>0</v>
      </c>
      <c r="W387" s="324">
        <f>SUM(W377:W386)</f>
        <v>0</v>
      </c>
      <c r="Y387" s="195">
        <f>IF(AN387=1,F387,"")</f>
        <v>0</v>
      </c>
      <c r="Z387" s="195" t="str">
        <f>IF(AN387=2,F387,"")</f>
        <v/>
      </c>
      <c r="AA387" s="195" t="str">
        <f>IF(AN387=3,F387,"")</f>
        <v/>
      </c>
      <c r="AB387" s="195" t="str">
        <f>IF(AN387=4,F387,"")</f>
        <v/>
      </c>
      <c r="AC387" s="195" t="str">
        <f>IF(AN387=5,F387,"")</f>
        <v/>
      </c>
      <c r="AF387" s="195">
        <f>K387</f>
        <v>0</v>
      </c>
      <c r="AG387" s="195">
        <f>O387</f>
        <v>0</v>
      </c>
      <c r="AH387" s="195">
        <f>R387</f>
        <v>0</v>
      </c>
      <c r="AI387" s="195">
        <f>V387</f>
        <v>0</v>
      </c>
      <c r="AJ387" s="195">
        <f>K387+O387+R387+V387</f>
        <v>0</v>
      </c>
      <c r="AL387" s="193"/>
      <c r="AM387" s="2" t="str">
        <f>VLOOKUP(F387,$AL$7:$AM$11,2)</f>
        <v>&lt; 95</v>
      </c>
      <c r="AN387" s="48">
        <f>VLOOKUP(F387,$AL$7:$AN$11,3)</f>
        <v>1</v>
      </c>
      <c r="AO387" s="196"/>
      <c r="AQ387" s="196"/>
      <c r="AS387" s="323">
        <f>G387</f>
        <v>0</v>
      </c>
      <c r="AT387" s="323">
        <f>L387+S387+W387</f>
        <v>0</v>
      </c>
    </row>
    <row r="388" spans="3:46" x14ac:dyDescent="0.2">
      <c r="H388" s="16"/>
    </row>
    <row r="389" spans="3:46" x14ac:dyDescent="0.2">
      <c r="H389" s="16"/>
    </row>
    <row r="390" spans="3:46" x14ac:dyDescent="0.2">
      <c r="H390" s="16"/>
    </row>
    <row r="391" spans="3:46" x14ac:dyDescent="0.2">
      <c r="H391" s="16"/>
    </row>
    <row r="392" spans="3:46" x14ac:dyDescent="0.2">
      <c r="H392" s="16"/>
    </row>
    <row r="393" spans="3:46" x14ac:dyDescent="0.2">
      <c r="H393" s="16"/>
    </row>
    <row r="394" spans="3:46" x14ac:dyDescent="0.2">
      <c r="H394" s="16"/>
    </row>
    <row r="395" spans="3:46" x14ac:dyDescent="0.2">
      <c r="H395" s="16"/>
    </row>
    <row r="396" spans="3:46" x14ac:dyDescent="0.2">
      <c r="H396" s="16"/>
    </row>
    <row r="397" spans="3:46" x14ac:dyDescent="0.2">
      <c r="H397" s="16"/>
    </row>
    <row r="398" spans="3:46" x14ac:dyDescent="0.2">
      <c r="H398" s="16"/>
    </row>
    <row r="399" spans="3:46" x14ac:dyDescent="0.2">
      <c r="H399" s="16"/>
    </row>
    <row r="400" spans="3:46" x14ac:dyDescent="0.2">
      <c r="H400" s="16"/>
    </row>
    <row r="401" spans="8:8" x14ac:dyDescent="0.2">
      <c r="H401" s="16"/>
    </row>
    <row r="402" spans="8:8" x14ac:dyDescent="0.2">
      <c r="H402" s="16"/>
    </row>
    <row r="403" spans="8:8" x14ac:dyDescent="0.2">
      <c r="H403" s="16"/>
    </row>
    <row r="404" spans="8:8" x14ac:dyDescent="0.2">
      <c r="H404" s="16"/>
    </row>
    <row r="405" spans="8:8" x14ac:dyDescent="0.2">
      <c r="H405" s="16"/>
    </row>
    <row r="406" spans="8:8" x14ac:dyDescent="0.2">
      <c r="H406" s="16"/>
    </row>
    <row r="407" spans="8:8" x14ac:dyDescent="0.2">
      <c r="H407" s="16"/>
    </row>
    <row r="408" spans="8:8" x14ac:dyDescent="0.2">
      <c r="H408" s="16"/>
    </row>
    <row r="409" spans="8:8" x14ac:dyDescent="0.2">
      <c r="H409" s="16"/>
    </row>
    <row r="410" spans="8:8" x14ac:dyDescent="0.2">
      <c r="H410" s="16"/>
    </row>
    <row r="411" spans="8:8" x14ac:dyDescent="0.2">
      <c r="H411" s="16"/>
    </row>
    <row r="412" spans="8:8" x14ac:dyDescent="0.2">
      <c r="H412" s="16"/>
    </row>
    <row r="413" spans="8:8" x14ac:dyDescent="0.2">
      <c r="H413" s="16"/>
    </row>
    <row r="414" spans="8:8" x14ac:dyDescent="0.2">
      <c r="H414" s="16"/>
    </row>
    <row r="415" spans="8:8" x14ac:dyDescent="0.2">
      <c r="H415" s="16"/>
    </row>
    <row r="416" spans="8:8" x14ac:dyDescent="0.2">
      <c r="H416" s="16"/>
    </row>
    <row r="417" spans="8:8" x14ac:dyDescent="0.2">
      <c r="H417" s="16"/>
    </row>
    <row r="418" spans="8:8" x14ac:dyDescent="0.2">
      <c r="H418" s="16"/>
    </row>
    <row r="419" spans="8:8" x14ac:dyDescent="0.2">
      <c r="H419" s="16"/>
    </row>
    <row r="420" spans="8:8" x14ac:dyDescent="0.2">
      <c r="H420" s="16"/>
    </row>
    <row r="421" spans="8:8" x14ac:dyDescent="0.2">
      <c r="H421" s="16"/>
    </row>
    <row r="422" spans="8:8" x14ac:dyDescent="0.2">
      <c r="H422" s="16"/>
    </row>
    <row r="423" spans="8:8" x14ac:dyDescent="0.2">
      <c r="H423" s="16"/>
    </row>
    <row r="424" spans="8:8" x14ac:dyDescent="0.2">
      <c r="H424" s="16"/>
    </row>
    <row r="425" spans="8:8" x14ac:dyDescent="0.2">
      <c r="H425" s="16"/>
    </row>
    <row r="426" spans="8:8" x14ac:dyDescent="0.2">
      <c r="H426" s="16"/>
    </row>
    <row r="427" spans="8:8" x14ac:dyDescent="0.2">
      <c r="H427" s="16"/>
    </row>
    <row r="428" spans="8:8" x14ac:dyDescent="0.2">
      <c r="H428" s="16"/>
    </row>
    <row r="429" spans="8:8" x14ac:dyDescent="0.2">
      <c r="H429" s="16"/>
    </row>
    <row r="430" spans="8:8" x14ac:dyDescent="0.2">
      <c r="H430" s="16"/>
    </row>
    <row r="431" spans="8:8" x14ac:dyDescent="0.2">
      <c r="H431" s="16"/>
    </row>
    <row r="432" spans="8:8" x14ac:dyDescent="0.2">
      <c r="H432" s="16"/>
    </row>
    <row r="433" spans="8:8" x14ac:dyDescent="0.2">
      <c r="H433" s="16"/>
    </row>
    <row r="434" spans="8:8" x14ac:dyDescent="0.2">
      <c r="H434" s="16"/>
    </row>
    <row r="435" spans="8:8" x14ac:dyDescent="0.2">
      <c r="H435" s="16"/>
    </row>
    <row r="436" spans="8:8" x14ac:dyDescent="0.2">
      <c r="H436" s="16"/>
    </row>
    <row r="437" spans="8:8" x14ac:dyDescent="0.2">
      <c r="H437" s="16"/>
    </row>
    <row r="438" spans="8:8" x14ac:dyDescent="0.2">
      <c r="H438" s="16"/>
    </row>
    <row r="439" spans="8:8" x14ac:dyDescent="0.2">
      <c r="H439" s="16"/>
    </row>
    <row r="440" spans="8:8" x14ac:dyDescent="0.2">
      <c r="H440" s="16"/>
    </row>
    <row r="441" spans="8:8" x14ac:dyDescent="0.2">
      <c r="H441" s="16"/>
    </row>
    <row r="442" spans="8:8" x14ac:dyDescent="0.2">
      <c r="H442" s="16"/>
    </row>
    <row r="443" spans="8:8" x14ac:dyDescent="0.2">
      <c r="H443" s="16"/>
    </row>
    <row r="444" spans="8:8" x14ac:dyDescent="0.2">
      <c r="H444" s="16"/>
    </row>
    <row r="445" spans="8:8" x14ac:dyDescent="0.2">
      <c r="H445" s="16"/>
    </row>
    <row r="446" spans="8:8" x14ac:dyDescent="0.2">
      <c r="H446" s="16"/>
    </row>
    <row r="447" spans="8:8" x14ac:dyDescent="0.2">
      <c r="H447" s="16"/>
    </row>
    <row r="448" spans="8:8" x14ac:dyDescent="0.2">
      <c r="H448" s="16"/>
    </row>
    <row r="449" spans="8:8" x14ac:dyDescent="0.2">
      <c r="H449" s="16"/>
    </row>
    <row r="450" spans="8:8" x14ac:dyDescent="0.2">
      <c r="H450" s="16"/>
    </row>
    <row r="451" spans="8:8" x14ac:dyDescent="0.2">
      <c r="H451" s="16"/>
    </row>
    <row r="452" spans="8:8" x14ac:dyDescent="0.2">
      <c r="H452" s="16"/>
    </row>
    <row r="453" spans="8:8" x14ac:dyDescent="0.2">
      <c r="H453" s="16"/>
    </row>
    <row r="454" spans="8:8" x14ac:dyDescent="0.2">
      <c r="H454" s="16"/>
    </row>
    <row r="455" spans="8:8" x14ac:dyDescent="0.2">
      <c r="H455" s="16"/>
    </row>
    <row r="456" spans="8:8" x14ac:dyDescent="0.2">
      <c r="H456" s="16"/>
    </row>
    <row r="457" spans="8:8" x14ac:dyDescent="0.2">
      <c r="H457" s="16"/>
    </row>
    <row r="458" spans="8:8" x14ac:dyDescent="0.2">
      <c r="H458" s="16"/>
    </row>
    <row r="459" spans="8:8" x14ac:dyDescent="0.2">
      <c r="H459" s="16"/>
    </row>
    <row r="460" spans="8:8" x14ac:dyDescent="0.2">
      <c r="H460" s="16"/>
    </row>
    <row r="461" spans="8:8" x14ac:dyDescent="0.2">
      <c r="H461" s="16"/>
    </row>
    <row r="462" spans="8:8" x14ac:dyDescent="0.2">
      <c r="H462" s="16"/>
    </row>
    <row r="463" spans="8:8" x14ac:dyDescent="0.2">
      <c r="H463" s="16"/>
    </row>
    <row r="464" spans="8:8" x14ac:dyDescent="0.2">
      <c r="H464" s="16"/>
    </row>
    <row r="465" spans="8:8" x14ac:dyDescent="0.2">
      <c r="H465" s="16"/>
    </row>
    <row r="466" spans="8:8" x14ac:dyDescent="0.2">
      <c r="H466" s="16"/>
    </row>
    <row r="467" spans="8:8" x14ac:dyDescent="0.2">
      <c r="H467" s="16"/>
    </row>
    <row r="468" spans="8:8" x14ac:dyDescent="0.2">
      <c r="H468" s="16"/>
    </row>
    <row r="469" spans="8:8" x14ac:dyDescent="0.2">
      <c r="H469" s="16"/>
    </row>
    <row r="470" spans="8:8" x14ac:dyDescent="0.2">
      <c r="H470" s="16"/>
    </row>
    <row r="471" spans="8:8" x14ac:dyDescent="0.2">
      <c r="H471" s="16"/>
    </row>
    <row r="472" spans="8:8" x14ac:dyDescent="0.2">
      <c r="H472" s="16"/>
    </row>
    <row r="473" spans="8:8" x14ac:dyDescent="0.2">
      <c r="H473" s="16"/>
    </row>
    <row r="474" spans="8:8" x14ac:dyDescent="0.2">
      <c r="H474" s="16"/>
    </row>
    <row r="475" spans="8:8" x14ac:dyDescent="0.2">
      <c r="H475" s="16"/>
    </row>
    <row r="476" spans="8:8" x14ac:dyDescent="0.2">
      <c r="H476" s="16"/>
    </row>
    <row r="477" spans="8:8" x14ac:dyDescent="0.2">
      <c r="H477" s="16"/>
    </row>
    <row r="478" spans="8:8" x14ac:dyDescent="0.2">
      <c r="H478" s="16"/>
    </row>
    <row r="479" spans="8:8" x14ac:dyDescent="0.2">
      <c r="H479" s="16"/>
    </row>
    <row r="480" spans="8:8" x14ac:dyDescent="0.2">
      <c r="H480" s="16"/>
    </row>
    <row r="481" spans="8:8" x14ac:dyDescent="0.2">
      <c r="H481" s="16"/>
    </row>
    <row r="482" spans="8:8" x14ac:dyDescent="0.2">
      <c r="H482" s="16"/>
    </row>
    <row r="483" spans="8:8" x14ac:dyDescent="0.2">
      <c r="H483" s="16"/>
    </row>
    <row r="484" spans="8:8" x14ac:dyDescent="0.2">
      <c r="H484" s="16"/>
    </row>
    <row r="485" spans="8:8" x14ac:dyDescent="0.2">
      <c r="H485" s="16"/>
    </row>
    <row r="486" spans="8:8" x14ac:dyDescent="0.2">
      <c r="H486" s="16"/>
    </row>
    <row r="487" spans="8:8" x14ac:dyDescent="0.2">
      <c r="H487" s="16"/>
    </row>
    <row r="488" spans="8:8" x14ac:dyDescent="0.2">
      <c r="H488" s="16"/>
    </row>
    <row r="489" spans="8:8" x14ac:dyDescent="0.2">
      <c r="H489" s="16"/>
    </row>
    <row r="490" spans="8:8" x14ac:dyDescent="0.2">
      <c r="H490" s="16"/>
    </row>
    <row r="491" spans="8:8" x14ac:dyDescent="0.2">
      <c r="H491" s="16"/>
    </row>
    <row r="492" spans="8:8" x14ac:dyDescent="0.2">
      <c r="H492" s="16"/>
    </row>
    <row r="493" spans="8:8" x14ac:dyDescent="0.2">
      <c r="H493" s="16"/>
    </row>
    <row r="494" spans="8:8" x14ac:dyDescent="0.2">
      <c r="H494" s="16"/>
    </row>
    <row r="495" spans="8:8" x14ac:dyDescent="0.2">
      <c r="H495" s="16"/>
    </row>
    <row r="496" spans="8:8" x14ac:dyDescent="0.2">
      <c r="H496" s="16"/>
    </row>
    <row r="497" spans="8:8" x14ac:dyDescent="0.2">
      <c r="H497" s="16"/>
    </row>
    <row r="498" spans="8:8" x14ac:dyDescent="0.2">
      <c r="H498" s="16"/>
    </row>
    <row r="499" spans="8:8" x14ac:dyDescent="0.2">
      <c r="H499" s="16"/>
    </row>
    <row r="500" spans="8:8" x14ac:dyDescent="0.2">
      <c r="H500" s="16"/>
    </row>
    <row r="501" spans="8:8" x14ac:dyDescent="0.2">
      <c r="H501" s="16"/>
    </row>
    <row r="502" spans="8:8" x14ac:dyDescent="0.2">
      <c r="H502" s="16"/>
    </row>
    <row r="503" spans="8:8" x14ac:dyDescent="0.2">
      <c r="H503" s="16"/>
    </row>
    <row r="504" spans="8:8" x14ac:dyDescent="0.2">
      <c r="H504" s="16"/>
    </row>
    <row r="505" spans="8:8" x14ac:dyDescent="0.2">
      <c r="H505" s="16"/>
    </row>
    <row r="506" spans="8:8" x14ac:dyDescent="0.2">
      <c r="H506" s="16"/>
    </row>
    <row r="507" spans="8:8" x14ac:dyDescent="0.2">
      <c r="H507" s="16"/>
    </row>
    <row r="508" spans="8:8" x14ac:dyDescent="0.2">
      <c r="H508" s="16"/>
    </row>
    <row r="509" spans="8:8" x14ac:dyDescent="0.2">
      <c r="H509" s="16"/>
    </row>
    <row r="510" spans="8:8" x14ac:dyDescent="0.2">
      <c r="H510" s="16"/>
    </row>
    <row r="511" spans="8:8" x14ac:dyDescent="0.2">
      <c r="H511" s="16"/>
    </row>
    <row r="512" spans="8:8" x14ac:dyDescent="0.2">
      <c r="H512" s="16"/>
    </row>
    <row r="513" spans="8:8" x14ac:dyDescent="0.2">
      <c r="H513" s="16"/>
    </row>
    <row r="514" spans="8:8" x14ac:dyDescent="0.2">
      <c r="H514" s="16"/>
    </row>
    <row r="515" spans="8:8" x14ac:dyDescent="0.2">
      <c r="H515" s="16"/>
    </row>
    <row r="516" spans="8:8" x14ac:dyDescent="0.2">
      <c r="H516" s="16"/>
    </row>
    <row r="517" spans="8:8" x14ac:dyDescent="0.2">
      <c r="H517" s="16"/>
    </row>
    <row r="518" spans="8:8" x14ac:dyDescent="0.2">
      <c r="H518" s="16"/>
    </row>
    <row r="519" spans="8:8" x14ac:dyDescent="0.2">
      <c r="H519" s="16"/>
    </row>
    <row r="520" spans="8:8" x14ac:dyDescent="0.2">
      <c r="H520" s="16"/>
    </row>
    <row r="521" spans="8:8" x14ac:dyDescent="0.2">
      <c r="H521" s="16"/>
    </row>
    <row r="522" spans="8:8" x14ac:dyDescent="0.2">
      <c r="H522" s="16"/>
    </row>
    <row r="523" spans="8:8" x14ac:dyDescent="0.2">
      <c r="H523" s="16"/>
    </row>
    <row r="524" spans="8:8" x14ac:dyDescent="0.2">
      <c r="H524" s="16"/>
    </row>
    <row r="525" spans="8:8" x14ac:dyDescent="0.2">
      <c r="H525" s="16"/>
    </row>
    <row r="526" spans="8:8" x14ac:dyDescent="0.2">
      <c r="H526" s="16"/>
    </row>
    <row r="527" spans="8:8" x14ac:dyDescent="0.2">
      <c r="H527" s="16"/>
    </row>
    <row r="528" spans="8:8" x14ac:dyDescent="0.2">
      <c r="H528" s="16"/>
    </row>
    <row r="529" spans="8:8" x14ac:dyDescent="0.2">
      <c r="H529" s="16"/>
    </row>
    <row r="530" spans="8:8" x14ac:dyDescent="0.2">
      <c r="H530" s="16"/>
    </row>
    <row r="531" spans="8:8" x14ac:dyDescent="0.2">
      <c r="H531" s="16"/>
    </row>
    <row r="532" spans="8:8" x14ac:dyDescent="0.2">
      <c r="H532" s="16"/>
    </row>
    <row r="533" spans="8:8" x14ac:dyDescent="0.2">
      <c r="H533" s="16"/>
    </row>
    <row r="534" spans="8:8" x14ac:dyDescent="0.2">
      <c r="H534" s="16"/>
    </row>
    <row r="535" spans="8:8" x14ac:dyDescent="0.2">
      <c r="H535" s="16"/>
    </row>
    <row r="536" spans="8:8" x14ac:dyDescent="0.2">
      <c r="H536" s="16"/>
    </row>
    <row r="537" spans="8:8" x14ac:dyDescent="0.2">
      <c r="H537" s="16"/>
    </row>
    <row r="538" spans="8:8" x14ac:dyDescent="0.2">
      <c r="H538" s="16"/>
    </row>
    <row r="539" spans="8:8" x14ac:dyDescent="0.2">
      <c r="H539" s="16"/>
    </row>
    <row r="540" spans="8:8" x14ac:dyDescent="0.2">
      <c r="H540" s="16"/>
    </row>
    <row r="541" spans="8:8" x14ac:dyDescent="0.2">
      <c r="H541" s="16"/>
    </row>
    <row r="542" spans="8:8" x14ac:dyDescent="0.2">
      <c r="H542" s="16"/>
    </row>
    <row r="543" spans="8:8" x14ac:dyDescent="0.2">
      <c r="H543" s="16"/>
    </row>
    <row r="544" spans="8:8" x14ac:dyDescent="0.2">
      <c r="H544" s="16"/>
    </row>
    <row r="545" spans="8:8" x14ac:dyDescent="0.2">
      <c r="H545" s="16"/>
    </row>
    <row r="546" spans="8:8" x14ac:dyDescent="0.2">
      <c r="H546" s="16"/>
    </row>
    <row r="547" spans="8:8" x14ac:dyDescent="0.2">
      <c r="H547" s="16"/>
    </row>
    <row r="548" spans="8:8" x14ac:dyDescent="0.2">
      <c r="H548" s="16"/>
    </row>
    <row r="549" spans="8:8" x14ac:dyDescent="0.2">
      <c r="H549" s="16"/>
    </row>
    <row r="550" spans="8:8" x14ac:dyDescent="0.2">
      <c r="H550" s="16"/>
    </row>
    <row r="551" spans="8:8" x14ac:dyDescent="0.2">
      <c r="H551" s="16"/>
    </row>
    <row r="552" spans="8:8" x14ac:dyDescent="0.2">
      <c r="H552" s="16"/>
    </row>
    <row r="553" spans="8:8" x14ac:dyDescent="0.2">
      <c r="H553" s="16"/>
    </row>
    <row r="554" spans="8:8" x14ac:dyDescent="0.2">
      <c r="H554" s="16"/>
    </row>
    <row r="555" spans="8:8" x14ac:dyDescent="0.2">
      <c r="H555" s="16"/>
    </row>
    <row r="556" spans="8:8" x14ac:dyDescent="0.2">
      <c r="H556" s="16"/>
    </row>
    <row r="557" spans="8:8" x14ac:dyDescent="0.2">
      <c r="H557" s="16"/>
    </row>
    <row r="558" spans="8:8" x14ac:dyDescent="0.2">
      <c r="H558" s="16"/>
    </row>
    <row r="559" spans="8:8" x14ac:dyDescent="0.2">
      <c r="H559" s="16"/>
    </row>
    <row r="560" spans="8:8" x14ac:dyDescent="0.2">
      <c r="H560" s="16"/>
    </row>
    <row r="561" spans="8:8" x14ac:dyDescent="0.2">
      <c r="H561" s="16"/>
    </row>
    <row r="562" spans="8:8" x14ac:dyDescent="0.2">
      <c r="H562" s="16"/>
    </row>
    <row r="563" spans="8:8" x14ac:dyDescent="0.2">
      <c r="H563" s="16"/>
    </row>
    <row r="564" spans="8:8" x14ac:dyDescent="0.2">
      <c r="H564" s="16"/>
    </row>
    <row r="565" spans="8:8" x14ac:dyDescent="0.2">
      <c r="H565" s="16"/>
    </row>
    <row r="566" spans="8:8" x14ac:dyDescent="0.2">
      <c r="H566" s="16"/>
    </row>
    <row r="567" spans="8:8" x14ac:dyDescent="0.2">
      <c r="H567" s="16"/>
    </row>
    <row r="568" spans="8:8" x14ac:dyDescent="0.2">
      <c r="H568" s="16"/>
    </row>
    <row r="569" spans="8:8" x14ac:dyDescent="0.2">
      <c r="H569" s="16"/>
    </row>
    <row r="570" spans="8:8" x14ac:dyDescent="0.2">
      <c r="H570" s="16"/>
    </row>
    <row r="571" spans="8:8" x14ac:dyDescent="0.2">
      <c r="H571" s="16"/>
    </row>
    <row r="572" spans="8:8" x14ac:dyDescent="0.2">
      <c r="H572" s="16"/>
    </row>
    <row r="573" spans="8:8" x14ac:dyDescent="0.2">
      <c r="H573" s="16"/>
    </row>
    <row r="574" spans="8:8" x14ac:dyDescent="0.2">
      <c r="H574" s="16"/>
    </row>
    <row r="575" spans="8:8" x14ac:dyDescent="0.2">
      <c r="H575" s="16"/>
    </row>
    <row r="576" spans="8:8" x14ac:dyDescent="0.2">
      <c r="H576" s="16"/>
    </row>
    <row r="577" spans="8:8" x14ac:dyDescent="0.2">
      <c r="H577" s="16"/>
    </row>
    <row r="578" spans="8:8" x14ac:dyDescent="0.2">
      <c r="H578" s="16"/>
    </row>
    <row r="579" spans="8:8" x14ac:dyDescent="0.2">
      <c r="H579" s="16"/>
    </row>
    <row r="580" spans="8:8" x14ac:dyDescent="0.2">
      <c r="H580" s="16"/>
    </row>
    <row r="581" spans="8:8" x14ac:dyDescent="0.2">
      <c r="H581" s="16"/>
    </row>
    <row r="582" spans="8:8" x14ac:dyDescent="0.2">
      <c r="H582" s="16"/>
    </row>
    <row r="583" spans="8:8" x14ac:dyDescent="0.2">
      <c r="H583" s="16"/>
    </row>
    <row r="584" spans="8:8" x14ac:dyDescent="0.2">
      <c r="H584" s="16"/>
    </row>
    <row r="585" spans="8:8" x14ac:dyDescent="0.2">
      <c r="H585" s="16"/>
    </row>
    <row r="586" spans="8:8" x14ac:dyDescent="0.2">
      <c r="H586" s="16"/>
    </row>
    <row r="587" spans="8:8" x14ac:dyDescent="0.2">
      <c r="H587" s="16"/>
    </row>
    <row r="588" spans="8:8" x14ac:dyDescent="0.2">
      <c r="H588" s="16"/>
    </row>
    <row r="589" spans="8:8" x14ac:dyDescent="0.2">
      <c r="H589" s="16"/>
    </row>
    <row r="590" spans="8:8" x14ac:dyDescent="0.2">
      <c r="H590" s="16"/>
    </row>
    <row r="591" spans="8:8" x14ac:dyDescent="0.2">
      <c r="H591" s="16"/>
    </row>
    <row r="592" spans="8:8" x14ac:dyDescent="0.2">
      <c r="H592" s="16"/>
    </row>
    <row r="593" spans="8:8" x14ac:dyDescent="0.2">
      <c r="H593" s="16"/>
    </row>
    <row r="594" spans="8:8" x14ac:dyDescent="0.2">
      <c r="H594" s="16"/>
    </row>
    <row r="595" spans="8:8" x14ac:dyDescent="0.2">
      <c r="H595" s="16"/>
    </row>
    <row r="596" spans="8:8" x14ac:dyDescent="0.2">
      <c r="H596" s="16"/>
    </row>
    <row r="597" spans="8:8" x14ac:dyDescent="0.2">
      <c r="H597" s="16"/>
    </row>
    <row r="598" spans="8:8" x14ac:dyDescent="0.2">
      <c r="H598" s="16"/>
    </row>
    <row r="599" spans="8:8" x14ac:dyDescent="0.2">
      <c r="H599" s="16"/>
    </row>
    <row r="600" spans="8:8" x14ac:dyDescent="0.2">
      <c r="H600" s="16"/>
    </row>
    <row r="601" spans="8:8" x14ac:dyDescent="0.2">
      <c r="H601" s="16"/>
    </row>
    <row r="602" spans="8:8" x14ac:dyDescent="0.2">
      <c r="H602" s="16"/>
    </row>
    <row r="603" spans="8:8" x14ac:dyDescent="0.2">
      <c r="H603" s="16"/>
    </row>
    <row r="604" spans="8:8" x14ac:dyDescent="0.2">
      <c r="H604" s="16"/>
    </row>
    <row r="605" spans="8:8" x14ac:dyDescent="0.2">
      <c r="H605" s="16"/>
    </row>
    <row r="606" spans="8:8" x14ac:dyDescent="0.2">
      <c r="H606" s="16"/>
    </row>
    <row r="607" spans="8:8" x14ac:dyDescent="0.2">
      <c r="H607" s="16"/>
    </row>
    <row r="608" spans="8:8" x14ac:dyDescent="0.2">
      <c r="H608" s="16"/>
    </row>
    <row r="609" spans="8:8" x14ac:dyDescent="0.2">
      <c r="H609" s="16"/>
    </row>
    <row r="610" spans="8:8" x14ac:dyDescent="0.2">
      <c r="H610" s="16"/>
    </row>
    <row r="611" spans="8:8" x14ac:dyDescent="0.2">
      <c r="H611" s="16"/>
    </row>
    <row r="612" spans="8:8" x14ac:dyDescent="0.2">
      <c r="H612" s="16"/>
    </row>
    <row r="613" spans="8:8" x14ac:dyDescent="0.2">
      <c r="H613" s="16"/>
    </row>
    <row r="614" spans="8:8" x14ac:dyDescent="0.2">
      <c r="H614" s="16"/>
    </row>
    <row r="615" spans="8:8" x14ac:dyDescent="0.2">
      <c r="H615" s="16"/>
    </row>
    <row r="616" spans="8:8" x14ac:dyDescent="0.2">
      <c r="H616" s="16"/>
    </row>
    <row r="617" spans="8:8" x14ac:dyDescent="0.2">
      <c r="H617" s="16"/>
    </row>
    <row r="618" spans="8:8" x14ac:dyDescent="0.2">
      <c r="H618" s="16"/>
    </row>
    <row r="619" spans="8:8" x14ac:dyDescent="0.2">
      <c r="H619" s="16"/>
    </row>
    <row r="620" spans="8:8" x14ac:dyDescent="0.2">
      <c r="H620" s="16"/>
    </row>
    <row r="621" spans="8:8" x14ac:dyDescent="0.2">
      <c r="H621" s="16"/>
    </row>
    <row r="622" spans="8:8" x14ac:dyDescent="0.2">
      <c r="H622" s="16"/>
    </row>
    <row r="623" spans="8:8" x14ac:dyDescent="0.2">
      <c r="H623" s="16"/>
    </row>
    <row r="624" spans="8:8" x14ac:dyDescent="0.2">
      <c r="H624" s="16"/>
    </row>
    <row r="625" spans="8:8" x14ac:dyDescent="0.2">
      <c r="H625" s="16"/>
    </row>
    <row r="626" spans="8:8" x14ac:dyDescent="0.2">
      <c r="H626" s="16"/>
    </row>
    <row r="627" spans="8:8" x14ac:dyDescent="0.2">
      <c r="H627" s="16"/>
    </row>
    <row r="628" spans="8:8" x14ac:dyDescent="0.2">
      <c r="H628" s="16"/>
    </row>
    <row r="629" spans="8:8" x14ac:dyDescent="0.2">
      <c r="H629" s="16"/>
    </row>
    <row r="630" spans="8:8" x14ac:dyDescent="0.2">
      <c r="H630" s="16"/>
    </row>
    <row r="631" spans="8:8" x14ac:dyDescent="0.2">
      <c r="H631" s="16"/>
    </row>
    <row r="632" spans="8:8" x14ac:dyDescent="0.2">
      <c r="H632" s="16"/>
    </row>
    <row r="633" spans="8:8" x14ac:dyDescent="0.2">
      <c r="H633" s="16"/>
    </row>
    <row r="634" spans="8:8" x14ac:dyDescent="0.2">
      <c r="H634" s="16"/>
    </row>
    <row r="635" spans="8:8" x14ac:dyDescent="0.2">
      <c r="H635" s="16"/>
    </row>
    <row r="636" spans="8:8" x14ac:dyDescent="0.2">
      <c r="H636" s="16"/>
    </row>
    <row r="637" spans="8:8" x14ac:dyDescent="0.2">
      <c r="H637" s="16"/>
    </row>
    <row r="638" spans="8:8" x14ac:dyDescent="0.2">
      <c r="H638" s="16"/>
    </row>
    <row r="639" spans="8:8" x14ac:dyDescent="0.2">
      <c r="H639" s="16"/>
    </row>
    <row r="640" spans="8:8" x14ac:dyDescent="0.2">
      <c r="H640" s="16"/>
    </row>
    <row r="641" spans="8:8" x14ac:dyDescent="0.2">
      <c r="H641" s="16"/>
    </row>
    <row r="642" spans="8:8" x14ac:dyDescent="0.2">
      <c r="H642" s="16"/>
    </row>
    <row r="643" spans="8:8" x14ac:dyDescent="0.2">
      <c r="H643" s="16"/>
    </row>
    <row r="644" spans="8:8" x14ac:dyDescent="0.2">
      <c r="H644" s="16"/>
    </row>
    <row r="645" spans="8:8" x14ac:dyDescent="0.2">
      <c r="H645" s="16"/>
    </row>
    <row r="646" spans="8:8" x14ac:dyDescent="0.2">
      <c r="H646" s="16"/>
    </row>
    <row r="647" spans="8:8" x14ac:dyDescent="0.2">
      <c r="H647" s="16"/>
    </row>
    <row r="648" spans="8:8" x14ac:dyDescent="0.2">
      <c r="H648" s="16"/>
    </row>
    <row r="649" spans="8:8" x14ac:dyDescent="0.2">
      <c r="H649" s="16"/>
    </row>
    <row r="650" spans="8:8" x14ac:dyDescent="0.2">
      <c r="H650" s="16"/>
    </row>
    <row r="651" spans="8:8" x14ac:dyDescent="0.2">
      <c r="H651" s="16"/>
    </row>
    <row r="652" spans="8:8" x14ac:dyDescent="0.2">
      <c r="H652" s="16"/>
    </row>
    <row r="653" spans="8:8" x14ac:dyDescent="0.2">
      <c r="H653" s="16"/>
    </row>
    <row r="654" spans="8:8" x14ac:dyDescent="0.2">
      <c r="H654" s="16"/>
    </row>
    <row r="655" spans="8:8" x14ac:dyDescent="0.2">
      <c r="H655" s="16"/>
    </row>
    <row r="656" spans="8:8" x14ac:dyDescent="0.2">
      <c r="H656" s="16"/>
    </row>
    <row r="657" spans="8:8" x14ac:dyDescent="0.2">
      <c r="H657" s="16"/>
    </row>
    <row r="658" spans="8:8" x14ac:dyDescent="0.2">
      <c r="H658" s="16"/>
    </row>
    <row r="659" spans="8:8" x14ac:dyDescent="0.2">
      <c r="H659" s="16"/>
    </row>
    <row r="660" spans="8:8" x14ac:dyDescent="0.2">
      <c r="H660" s="16"/>
    </row>
    <row r="661" spans="8:8" x14ac:dyDescent="0.2">
      <c r="H661" s="16"/>
    </row>
    <row r="662" spans="8:8" x14ac:dyDescent="0.2">
      <c r="H662" s="16"/>
    </row>
    <row r="663" spans="8:8" x14ac:dyDescent="0.2">
      <c r="H663" s="16"/>
    </row>
    <row r="664" spans="8:8" x14ac:dyDescent="0.2">
      <c r="H664" s="16"/>
    </row>
    <row r="665" spans="8:8" x14ac:dyDescent="0.2">
      <c r="H665" s="16"/>
    </row>
    <row r="666" spans="8:8" x14ac:dyDescent="0.2">
      <c r="H666" s="16"/>
    </row>
    <row r="667" spans="8:8" x14ac:dyDescent="0.2">
      <c r="H667" s="16"/>
    </row>
    <row r="668" spans="8:8" x14ac:dyDescent="0.2">
      <c r="H668" s="16"/>
    </row>
    <row r="669" spans="8:8" x14ac:dyDescent="0.2">
      <c r="H669" s="16"/>
    </row>
    <row r="670" spans="8:8" x14ac:dyDescent="0.2">
      <c r="H670" s="16"/>
    </row>
    <row r="671" spans="8:8" x14ac:dyDescent="0.2">
      <c r="H671" s="16"/>
    </row>
    <row r="672" spans="8:8" x14ac:dyDescent="0.2">
      <c r="H672" s="16"/>
    </row>
    <row r="673" spans="8:8" x14ac:dyDescent="0.2">
      <c r="H673" s="16"/>
    </row>
    <row r="674" spans="8:8" x14ac:dyDescent="0.2">
      <c r="H674" s="16"/>
    </row>
    <row r="675" spans="8:8" x14ac:dyDescent="0.2">
      <c r="H675" s="16"/>
    </row>
    <row r="676" spans="8:8" x14ac:dyDescent="0.2">
      <c r="H676" s="16"/>
    </row>
    <row r="677" spans="8:8" x14ac:dyDescent="0.2">
      <c r="H677" s="16"/>
    </row>
    <row r="678" spans="8:8" x14ac:dyDescent="0.2">
      <c r="H678" s="16"/>
    </row>
    <row r="679" spans="8:8" x14ac:dyDescent="0.2">
      <c r="H679" s="16"/>
    </row>
    <row r="680" spans="8:8" x14ac:dyDescent="0.2">
      <c r="H680" s="16"/>
    </row>
    <row r="681" spans="8:8" x14ac:dyDescent="0.2">
      <c r="H681" s="16"/>
    </row>
    <row r="682" spans="8:8" x14ac:dyDescent="0.2">
      <c r="H682" s="16"/>
    </row>
    <row r="683" spans="8:8" x14ac:dyDescent="0.2">
      <c r="H683" s="16"/>
    </row>
  </sheetData>
  <sheetProtection algorithmName="SHA-512" hashValue="uY1lovduKbU6FNlfZvKJ1gY6bIXBWeuH3jpASc6zivILE/EvWMvJac06l9x887EwR32mYbp7Ou3MmRrCCdIINw==" saltValue="cN4I6fWwkbnasWwQ/CZNpw==" spinCount="100000" sheet="1" objects="1" scenarios="1"/>
  <mergeCells count="57">
    <mergeCell ref="AS361:AT361"/>
    <mergeCell ref="AS373:AT373"/>
    <mergeCell ref="AS385:AT385"/>
    <mergeCell ref="AS1:AT2"/>
    <mergeCell ref="AS289:AT289"/>
    <mergeCell ref="AS301:AT301"/>
    <mergeCell ref="AS313:AT313"/>
    <mergeCell ref="AS325:AT325"/>
    <mergeCell ref="AS337:AT337"/>
    <mergeCell ref="AS349:AT349"/>
    <mergeCell ref="AS217:AT217"/>
    <mergeCell ref="AS229:AT229"/>
    <mergeCell ref="AS241:AT241"/>
    <mergeCell ref="AS253:AT253"/>
    <mergeCell ref="AS265:AT265"/>
    <mergeCell ref="AS277:AT277"/>
    <mergeCell ref="AS205:AT205"/>
    <mergeCell ref="AS20:AT20"/>
    <mergeCell ref="AS54:AT54"/>
    <mergeCell ref="AS71:AT71"/>
    <mergeCell ref="AS88:AT88"/>
    <mergeCell ref="AS105:AT105"/>
    <mergeCell ref="AS122:AT122"/>
    <mergeCell ref="AS139:AT139"/>
    <mergeCell ref="AS156:AT156"/>
    <mergeCell ref="AS173:AT173"/>
    <mergeCell ref="AS37:AT37"/>
    <mergeCell ref="C233:C235"/>
    <mergeCell ref="C353:C355"/>
    <mergeCell ref="C305:C307"/>
    <mergeCell ref="C329:C331"/>
    <mergeCell ref="C341:C343"/>
    <mergeCell ref="C281:C283"/>
    <mergeCell ref="C245:C247"/>
    <mergeCell ref="AF2:AJ2"/>
    <mergeCell ref="Y2:AD2"/>
    <mergeCell ref="C177:C179"/>
    <mergeCell ref="C209:C211"/>
    <mergeCell ref="C109:C111"/>
    <mergeCell ref="I4:W4"/>
    <mergeCell ref="C24:C26"/>
    <mergeCell ref="C377:C379"/>
    <mergeCell ref="E4:G4"/>
    <mergeCell ref="C143:C145"/>
    <mergeCell ref="C7:C9"/>
    <mergeCell ref="C41:C43"/>
    <mergeCell ref="C58:C60"/>
    <mergeCell ref="C75:C77"/>
    <mergeCell ref="C293:C295"/>
    <mergeCell ref="C317:C319"/>
    <mergeCell ref="C269:C271"/>
    <mergeCell ref="C365:C367"/>
    <mergeCell ref="C257:C259"/>
    <mergeCell ref="C221:C223"/>
    <mergeCell ref="C92:C94"/>
    <mergeCell ref="C126:C128"/>
    <mergeCell ref="C160:C162"/>
  </mergeCells>
  <phoneticPr fontId="0" type="noConversion"/>
  <conditionalFormatting sqref="Y4:AK4 AO4 AQ4">
    <cfRule type="cellIs" dxfId="40" priority="64" stopIfTrue="1" operator="notEqual">
      <formula>0</formula>
    </cfRule>
  </conditionalFormatting>
  <conditionalFormatting sqref="AF22 AF56 AF73 AF90 AF107 AF124 AF141 AF158 AF175 AF207 AF219 AF231 AF243 AF255 AF267 AF279 AF291 AF303 AF315 AF327 AF339 AF351 AF363 AF375 AF387">
    <cfRule type="expression" dxfId="39" priority="59" stopIfTrue="1">
      <formula>AT22=1</formula>
    </cfRule>
  </conditionalFormatting>
  <conditionalFormatting sqref="AF39">
    <cfRule type="expression" dxfId="38" priority="1" stopIfTrue="1">
      <formula>AT39=1</formula>
    </cfRule>
  </conditionalFormatting>
  <conditionalFormatting sqref="AG22 AG56 AG73 AG90 AG107 AG124 AG141 AG158 AG175 AG207 AG219 AG231 AG243 AG255 AG267 AG279 AG291 AG303 AG315 AG327 AG339 AG351 AG363 AG375 AG387">
    <cfRule type="expression" dxfId="37" priority="61" stopIfTrue="1">
      <formula>AT22=2</formula>
    </cfRule>
  </conditionalFormatting>
  <conditionalFormatting sqref="AG39">
    <cfRule type="expression" dxfId="36" priority="3" stopIfTrue="1">
      <formula>AT39=2</formula>
    </cfRule>
  </conditionalFormatting>
  <conditionalFormatting sqref="AH22 AH56 AH73 AH90 AH107 AH124 AH141 AH158 AH175 AH207 AH219 AH231 AH243 AH255 AH267 AH279 AH291 AH303 AH315 AH327 AH339 AH351 AH363 AH375 AH387">
    <cfRule type="expression" dxfId="35" priority="60" stopIfTrue="1">
      <formula>AT22=3</formula>
    </cfRule>
  </conditionalFormatting>
  <conditionalFormatting sqref="AH39">
    <cfRule type="expression" dxfId="34" priority="2" stopIfTrue="1">
      <formula>AT39=3</formula>
    </cfRule>
  </conditionalFormatting>
  <conditionalFormatting sqref="AI22:AJ22 AI56:AJ56 AI73:AJ73 AI90:AJ90 AI107:AJ107 AI124:AJ124 AI141:AJ141 AI158:AJ158 AI175:AJ175 AI207:AJ207 AI219:AJ219 AI231:AJ231 AI243:AJ243 AI255:AJ255 AI267:AJ267 AI279:AJ279 AI291:AJ291 AI303:AJ303 AI315:AJ315 AI327:AJ327 AI339:AJ339 AI351:AJ351 AI363:AJ363 AI375:AJ375 AI387:AJ387">
    <cfRule type="expression" dxfId="33" priority="62" stopIfTrue="1">
      <formula>AT22=4</formula>
    </cfRule>
  </conditionalFormatting>
  <conditionalFormatting sqref="AI39:AJ39">
    <cfRule type="expression" dxfId="32" priority="4" stopIfTrue="1">
      <formula>AT39=4</formula>
    </cfRule>
  </conditionalFormatting>
  <conditionalFormatting sqref="AK22 AK56 AK73 AK90 AK107 AK124 AK141 AK158 AK175 AK207 AK219 AK231 AK243 AK255 AK267 AK279 AK291 AK303 AK315 AK327 AK339 AK351 AK363 AK375 AK387">
    <cfRule type="expression" dxfId="31" priority="63" stopIfTrue="1">
      <formula>AT22=5</formula>
    </cfRule>
  </conditionalFormatting>
  <conditionalFormatting sqref="AK39">
    <cfRule type="expression" dxfId="30" priority="5" stopIfTrue="1">
      <formula>AT39=5</formula>
    </cfRule>
  </conditionalFormatting>
  <dataValidations count="2">
    <dataValidation type="list" allowBlank="1" showInputMessage="1" showErrorMessage="1" sqref="C12 C358 C198 C322 C170 C153 C136 C80 C334 C102 C119 C131 C148 C165 C192 C63 C97 C114 C382 C346 C214 C370 C226 C238 C250 C262 C274 C286 C298 C310 C85 C68 C51 C46 C188 C182 C201 C29" xr:uid="{00000000-0002-0000-0300-000000000000}">
      <formula1>$AP$8:$AP$19</formula1>
    </dataValidation>
    <dataValidation type="list" allowBlank="1" showInputMessage="1" showErrorMessage="1" sqref="C28 C45 C62 C79 C96 C113 C130 C147 C369 C11 C181 C357 C213 C225 C237 C249 C261 C273 C285 C297 C309 C321 C333 C345 C164 C381" xr:uid="{00000000-0002-0000-0300-000001000000}">
      <formula1>$AP$7:$AP$19</formula1>
    </dataValidation>
  </dataValidations>
  <printOptions horizontalCentered="1"/>
  <pageMargins left="0.39370078740157483" right="0.39370078740157483" top="0.59055118110236227" bottom="0.59055118110236227" header="0.51181102362204722" footer="0.51181102362204722"/>
  <pageSetup paperSize="9" scale="58" orientation="landscape" r:id="rId1"/>
  <headerFooter alignWithMargins="0"/>
  <rowBreaks count="1" manualBreakCount="1">
    <brk id="57" min="2" max="21" man="1"/>
  </rowBreaks>
  <ignoredErrors>
    <ignoredError sqref="H22:I22 V10:V11 H23:W23 J21 L9 F376 F364 F352 F328 F316 F304 F292 F280 F256 F268 F244 F232 F220 F208 F176 F159 F142 F108 W73 F388:F393 F340 H19:H21 W90 W56 L7 L8 S7 W7 F91:W91 F74:K74 F57:K57 G22:G23 G7:H11 G55 U9:U11 G207:W208 G231:W232 G219:W220 F125:V125 G107:W108 G141:W142 G158:W159 G175:W176 S9:S11 U57:W57 L56:T57 T74:W74 L73:S74 G124:W124 H215 L10:L11 W125 K22:W22 J19:J20 V205:V206 V192:V194 V197:V200 V181 S8 N21:O21 N9:O9 N7:O7 N8:O8 N10:O18 N19:O20 Q21:R21 Q10:R18 Q19:R20 U8:W8 H13:H18 H12 L90:S90 K177:L180 O177:O180 Q177:S180 V177:W180 H209:H214 H216:H218 G243:W244 G255:W256 G267:W268 G279:W280 G291:W292 G303:W304 G315:W316 G327:W328 G339:W340 G351:W352 G363:W364 G375:W376 G387:W418 W9:W11"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2:O122"/>
  <sheetViews>
    <sheetView view="pageBreakPreview" zoomScale="70" zoomScaleNormal="100" zoomScaleSheetLayoutView="70" workbookViewId="0">
      <selection activeCell="E70" activeCellId="1" sqref="E54:E55 E70:E71"/>
    </sheetView>
  </sheetViews>
  <sheetFormatPr defaultColWidth="8.88671875" defaultRowHeight="17.100000000000001" customHeight="1" outlineLevelRow="1" x14ac:dyDescent="0.2"/>
  <cols>
    <col min="1" max="1" width="2.77734375" style="2" customWidth="1"/>
    <col min="2" max="2" width="2.6640625" style="2" customWidth="1"/>
    <col min="3" max="6" width="9.77734375" style="2" customWidth="1"/>
    <col min="7" max="8" width="3.77734375" style="2" customWidth="1"/>
    <col min="9" max="14" width="9.77734375" style="2" customWidth="1"/>
    <col min="15" max="15" width="3.44140625" style="2" customWidth="1"/>
    <col min="16" max="16" width="8.77734375" style="2" customWidth="1"/>
    <col min="17" max="16384" width="8.88671875" style="2"/>
  </cols>
  <sheetData>
    <row r="2" spans="2:15" ht="50.1" customHeight="1" x14ac:dyDescent="0.2">
      <c r="C2" s="622" t="str">
        <f>'Copertina 2025'!C17</f>
        <v>Segnalazione Certificata di Inizio Attività in SANATORIA presentata da:</v>
      </c>
      <c r="D2" s="622"/>
      <c r="E2" s="622"/>
      <c r="F2" s="622"/>
      <c r="G2" s="622"/>
      <c r="H2" s="736" t="str">
        <f>'Copertina 2025'!E17</f>
        <v>inserire nominativo del richiedente</v>
      </c>
      <c r="I2" s="736"/>
      <c r="J2" s="736"/>
      <c r="K2" s="736"/>
      <c r="L2" s="736"/>
      <c r="M2" s="736"/>
      <c r="N2" s="736"/>
    </row>
    <row r="3" spans="2:15" ht="35.1" customHeight="1" x14ac:dyDescent="0.2">
      <c r="C3" s="624" t="s">
        <v>6</v>
      </c>
      <c r="D3" s="624"/>
      <c r="E3" s="624"/>
      <c r="F3" s="624"/>
      <c r="G3" s="624"/>
      <c r="H3" s="737" t="str">
        <f>'Copertina 2025'!E28</f>
        <v>indicare la Via/Piazza/ecc.</v>
      </c>
      <c r="I3" s="737"/>
      <c r="J3" s="737"/>
      <c r="K3" s="737"/>
      <c r="L3" s="737"/>
      <c r="M3" s="737"/>
      <c r="N3" s="737"/>
      <c r="O3" s="70"/>
    </row>
    <row r="4" spans="2:15" ht="17.100000000000001" customHeight="1" x14ac:dyDescent="0.2">
      <c r="B4" s="82"/>
      <c r="C4" s="635" t="s">
        <v>79</v>
      </c>
      <c r="D4" s="754"/>
      <c r="E4" s="754"/>
      <c r="F4" s="754"/>
      <c r="G4" s="754"/>
      <c r="H4" s="754"/>
      <c r="I4" s="754"/>
      <c r="J4" s="754"/>
      <c r="K4" s="754"/>
      <c r="L4" s="754"/>
      <c r="M4" s="754"/>
      <c r="N4" s="755"/>
    </row>
    <row r="5" spans="2:15" ht="17.100000000000001" customHeight="1" x14ac:dyDescent="0.2">
      <c r="B5" s="82"/>
      <c r="C5" s="756" t="s">
        <v>80</v>
      </c>
      <c r="D5" s="757"/>
      <c r="E5" s="757"/>
      <c r="F5" s="757"/>
      <c r="G5" s="757"/>
      <c r="H5" s="757"/>
      <c r="I5" s="757"/>
      <c r="J5" s="757"/>
      <c r="K5" s="757"/>
      <c r="L5" s="757"/>
      <c r="M5" s="757"/>
      <c r="N5" s="758"/>
    </row>
    <row r="6" spans="2:15" ht="17.100000000000001" customHeight="1" x14ac:dyDescent="0.2">
      <c r="B6" s="82"/>
      <c r="C6" s="83"/>
    </row>
    <row r="7" spans="2:15" ht="17.100000000000001" customHeight="1" x14ac:dyDescent="0.2">
      <c r="B7" s="82"/>
      <c r="C7" s="84"/>
      <c r="D7" s="745" t="s">
        <v>81</v>
      </c>
      <c r="E7" s="759" t="s">
        <v>82</v>
      </c>
      <c r="F7" s="747"/>
      <c r="G7" s="82"/>
      <c r="H7" s="82"/>
      <c r="I7" s="85"/>
      <c r="J7" s="82"/>
      <c r="K7" s="82"/>
      <c r="L7" s="86"/>
      <c r="M7" s="82"/>
      <c r="N7" s="82"/>
    </row>
    <row r="8" spans="2:15" ht="17.100000000000001" customHeight="1" x14ac:dyDescent="0.2">
      <c r="B8" s="82"/>
      <c r="C8" s="84"/>
      <c r="D8" s="746"/>
      <c r="E8" s="748"/>
      <c r="F8" s="748"/>
      <c r="G8" s="88"/>
      <c r="H8" s="82"/>
      <c r="I8" s="82"/>
      <c r="J8" s="82"/>
      <c r="K8" s="82"/>
      <c r="L8" s="86"/>
      <c r="M8" s="82"/>
      <c r="N8" s="82"/>
    </row>
    <row r="9" spans="2:15" ht="17.100000000000001" customHeight="1" x14ac:dyDescent="0.2">
      <c r="C9" s="82"/>
      <c r="D9" s="90" t="s">
        <v>83</v>
      </c>
      <c r="E9" s="90" t="s">
        <v>84</v>
      </c>
      <c r="F9" s="91" t="s">
        <v>85</v>
      </c>
      <c r="G9" s="87"/>
      <c r="I9" s="92" t="s">
        <v>86</v>
      </c>
      <c r="J9" s="93" t="s">
        <v>87</v>
      </c>
      <c r="K9" s="91" t="s">
        <v>88</v>
      </c>
      <c r="L9" s="86"/>
      <c r="M9" s="82"/>
      <c r="N9" s="740" t="s">
        <v>182</v>
      </c>
    </row>
    <row r="10" spans="2:15" ht="17.100000000000001" customHeight="1" x14ac:dyDescent="0.2">
      <c r="C10" s="82"/>
      <c r="D10" s="465" t="s">
        <v>89</v>
      </c>
      <c r="E10" s="465" t="s">
        <v>90</v>
      </c>
      <c r="F10" s="94" t="s">
        <v>91</v>
      </c>
      <c r="G10" s="87"/>
      <c r="I10" s="94" t="s">
        <v>92</v>
      </c>
      <c r="J10" s="95" t="s">
        <v>93</v>
      </c>
      <c r="K10" s="94" t="s">
        <v>94</v>
      </c>
      <c r="L10" s="86"/>
      <c r="M10" s="82"/>
      <c r="N10" s="741"/>
    </row>
    <row r="11" spans="2:15" ht="17.100000000000001" customHeight="1" x14ac:dyDescent="0.2">
      <c r="C11" s="82"/>
      <c r="D11" s="96" t="s">
        <v>95</v>
      </c>
      <c r="E11" s="97"/>
      <c r="F11" s="547">
        <f>'Tab. VANI'!Y4</f>
        <v>0</v>
      </c>
      <c r="G11" s="87"/>
      <c r="I11" s="98">
        <f>IF(F11="","",F11/$F$16)</f>
        <v>0</v>
      </c>
      <c r="J11" s="99">
        <v>0</v>
      </c>
      <c r="K11" s="100">
        <f>IF(I11="","",I11*J11)</f>
        <v>0</v>
      </c>
      <c r="L11" s="86"/>
      <c r="M11" s="82"/>
      <c r="N11" s="741"/>
    </row>
    <row r="12" spans="2:15" ht="17.100000000000001" customHeight="1" x14ac:dyDescent="0.2">
      <c r="C12" s="82"/>
      <c r="D12" s="101" t="s">
        <v>96</v>
      </c>
      <c r="E12" s="97"/>
      <c r="F12" s="547">
        <f>'Tab. VANI'!Z4</f>
        <v>0</v>
      </c>
      <c r="G12" s="87"/>
      <c r="I12" s="98">
        <f>IF(F12="","",F12/$F$16)</f>
        <v>0</v>
      </c>
      <c r="J12" s="102">
        <v>5</v>
      </c>
      <c r="K12" s="100">
        <f>IF(I12="","",I12*J12)</f>
        <v>0</v>
      </c>
      <c r="L12" s="86"/>
      <c r="M12" s="82"/>
      <c r="N12" s="741"/>
    </row>
    <row r="13" spans="2:15" ht="17.100000000000001" customHeight="1" x14ac:dyDescent="0.2">
      <c r="C13" s="82"/>
      <c r="D13" s="101" t="s">
        <v>97</v>
      </c>
      <c r="E13" s="97"/>
      <c r="F13" s="547">
        <f>'Tab. VANI'!AA4</f>
        <v>120</v>
      </c>
      <c r="G13" s="87"/>
      <c r="I13" s="98">
        <f>IF(F13="","",F13/$F$16)</f>
        <v>1</v>
      </c>
      <c r="J13" s="102">
        <v>15</v>
      </c>
      <c r="K13" s="100">
        <f>IF(I13="","",I13*J13)</f>
        <v>15</v>
      </c>
      <c r="L13" s="86"/>
      <c r="M13" s="82"/>
      <c r="N13" s="741"/>
    </row>
    <row r="14" spans="2:15" ht="17.100000000000001" customHeight="1" x14ac:dyDescent="0.2">
      <c r="C14" s="82"/>
      <c r="D14" s="101" t="s">
        <v>98</v>
      </c>
      <c r="E14" s="97"/>
      <c r="F14" s="547">
        <f>'Tab. VANI'!AB4</f>
        <v>0</v>
      </c>
      <c r="G14" s="87"/>
      <c r="I14" s="98">
        <f>IF(F14="","",F14/$F$16)</f>
        <v>0</v>
      </c>
      <c r="J14" s="102">
        <v>30</v>
      </c>
      <c r="K14" s="100">
        <f>IF(I14="","",I14*J14)</f>
        <v>0</v>
      </c>
      <c r="L14" s="86"/>
      <c r="M14" s="82"/>
      <c r="N14" s="741"/>
    </row>
    <row r="15" spans="2:15" ht="17.100000000000001" customHeight="1" thickBot="1" x14ac:dyDescent="0.25">
      <c r="C15" s="82"/>
      <c r="D15" s="103" t="s">
        <v>99</v>
      </c>
      <c r="E15" s="247"/>
      <c r="F15" s="547">
        <f>'Tab. VANI'!AC4</f>
        <v>0</v>
      </c>
      <c r="G15" s="87"/>
      <c r="I15" s="104">
        <f>IF(F15="","",F15/$F$16)</f>
        <v>0</v>
      </c>
      <c r="J15" s="105">
        <v>50</v>
      </c>
      <c r="K15" s="106">
        <f>IF(I15="","",I15*J15)</f>
        <v>0</v>
      </c>
      <c r="L15" s="86"/>
      <c r="M15" s="82"/>
      <c r="N15" s="741"/>
    </row>
    <row r="16" spans="2:15" ht="17.100000000000001" customHeight="1" thickTop="1" thickBot="1" x14ac:dyDescent="0.25">
      <c r="C16" s="82"/>
      <c r="D16" s="82"/>
      <c r="E16" s="13" t="s">
        <v>100</v>
      </c>
      <c r="F16" s="107">
        <f>SUM(F11:F15)</f>
        <v>120</v>
      </c>
      <c r="G16" s="88"/>
      <c r="H16" s="82"/>
      <c r="K16" s="82"/>
      <c r="L16" s="108">
        <f>SUM(K11:K15)</f>
        <v>15</v>
      </c>
      <c r="M16" s="109" t="s">
        <v>101</v>
      </c>
      <c r="N16" s="741"/>
    </row>
    <row r="17" spans="2:14" ht="17.100000000000001" customHeight="1" thickTop="1" x14ac:dyDescent="0.2">
      <c r="B17" s="82"/>
      <c r="C17" s="82"/>
      <c r="D17" s="82"/>
      <c r="E17" s="110"/>
      <c r="F17" s="82"/>
      <c r="G17" s="88"/>
      <c r="H17" s="82"/>
      <c r="I17" s="82"/>
      <c r="J17" s="111"/>
      <c r="K17" s="82"/>
      <c r="L17" s="86"/>
      <c r="M17" s="82"/>
      <c r="N17" s="741"/>
    </row>
    <row r="18" spans="2:14" ht="17.100000000000001" customHeight="1" x14ac:dyDescent="0.2">
      <c r="B18" s="82"/>
      <c r="D18" s="745" t="s">
        <v>102</v>
      </c>
      <c r="E18" s="747" t="s">
        <v>103</v>
      </c>
      <c r="F18" s="747"/>
      <c r="G18" s="88"/>
      <c r="H18" s="82"/>
      <c r="I18" s="745" t="s">
        <v>104</v>
      </c>
      <c r="J18" s="759" t="s">
        <v>105</v>
      </c>
      <c r="K18" s="759"/>
      <c r="L18" s="86"/>
      <c r="M18" s="82"/>
      <c r="N18" s="741"/>
    </row>
    <row r="19" spans="2:14" ht="17.100000000000001" customHeight="1" x14ac:dyDescent="0.2">
      <c r="B19" s="82"/>
      <c r="C19" s="112"/>
      <c r="D19" s="746"/>
      <c r="E19" s="748"/>
      <c r="F19" s="748"/>
      <c r="G19" s="88"/>
      <c r="H19" s="82"/>
      <c r="I19" s="746"/>
      <c r="J19" s="759"/>
      <c r="K19" s="759"/>
      <c r="L19" s="86"/>
      <c r="M19" s="82"/>
      <c r="N19" s="741"/>
    </row>
    <row r="20" spans="2:14" ht="17.100000000000001" customHeight="1" x14ac:dyDescent="0.2">
      <c r="B20" s="82"/>
      <c r="C20" s="760" t="s">
        <v>106</v>
      </c>
      <c r="D20" s="761"/>
      <c r="E20" s="762"/>
      <c r="F20" s="766" t="s">
        <v>107</v>
      </c>
      <c r="G20" s="113"/>
      <c r="H20" s="114"/>
      <c r="I20" s="768" t="s">
        <v>108</v>
      </c>
      <c r="J20" s="773" t="s">
        <v>109</v>
      </c>
      <c r="K20" s="743" t="s">
        <v>110</v>
      </c>
      <c r="L20" s="86"/>
      <c r="M20" s="82"/>
      <c r="N20" s="741"/>
    </row>
    <row r="21" spans="2:14" ht="17.100000000000001" customHeight="1" x14ac:dyDescent="0.2">
      <c r="B21" s="82"/>
      <c r="C21" s="763"/>
      <c r="D21" s="764"/>
      <c r="E21" s="765"/>
      <c r="F21" s="767"/>
      <c r="G21" s="115"/>
      <c r="H21" s="116"/>
      <c r="I21" s="769"/>
      <c r="J21" s="774"/>
      <c r="K21" s="744"/>
      <c r="L21" s="86"/>
      <c r="M21" s="82"/>
      <c r="N21" s="741"/>
    </row>
    <row r="22" spans="2:14" ht="17.100000000000001" customHeight="1" x14ac:dyDescent="0.2">
      <c r="B22" s="82"/>
      <c r="C22" s="783" t="s">
        <v>111</v>
      </c>
      <c r="D22" s="784"/>
      <c r="E22" s="785"/>
      <c r="F22" s="466" t="s">
        <v>112</v>
      </c>
      <c r="G22" s="115"/>
      <c r="H22" s="116"/>
      <c r="I22" s="465" t="s">
        <v>113</v>
      </c>
      <c r="J22" s="94" t="s">
        <v>114</v>
      </c>
      <c r="K22" s="466" t="s">
        <v>115</v>
      </c>
      <c r="L22" s="86"/>
      <c r="M22" s="82"/>
      <c r="N22" s="741"/>
    </row>
    <row r="23" spans="2:14" ht="17.100000000000001" customHeight="1" x14ac:dyDescent="0.2">
      <c r="B23" s="82"/>
      <c r="C23" s="749" t="s">
        <v>116</v>
      </c>
      <c r="D23" s="779" t="s">
        <v>117</v>
      </c>
      <c r="E23" s="743"/>
      <c r="F23" s="781">
        <f>'Tab. VANI'!AF4</f>
        <v>37</v>
      </c>
      <c r="G23" s="117"/>
      <c r="H23" s="118"/>
      <c r="I23" s="119" t="s">
        <v>118</v>
      </c>
      <c r="J23" s="120" t="str">
        <f>IF($F$29&lt;=0.5,"n","o")</f>
        <v>n</v>
      </c>
      <c r="K23" s="121">
        <v>0</v>
      </c>
      <c r="L23" s="86"/>
      <c r="M23" s="82"/>
      <c r="N23" s="741"/>
    </row>
    <row r="24" spans="2:14" ht="17.100000000000001" customHeight="1" x14ac:dyDescent="0.2">
      <c r="B24" s="82"/>
      <c r="C24" s="750"/>
      <c r="D24" s="780"/>
      <c r="E24" s="744"/>
      <c r="F24" s="782"/>
      <c r="G24" s="117"/>
      <c r="H24" s="118"/>
      <c r="I24" s="122" t="s">
        <v>119</v>
      </c>
      <c r="J24" s="120" t="str">
        <f>IF(AND($F$29&gt;0.5,$F$29&lt;=0.75),"n","o")</f>
        <v>o</v>
      </c>
      <c r="K24" s="121">
        <v>10</v>
      </c>
      <c r="L24" s="86"/>
      <c r="M24" s="82"/>
      <c r="N24" s="741"/>
    </row>
    <row r="25" spans="2:14" ht="17.100000000000001" customHeight="1" x14ac:dyDescent="0.2">
      <c r="B25" s="82"/>
      <c r="C25" s="462" t="s">
        <v>120</v>
      </c>
      <c r="D25" s="732" t="s">
        <v>121</v>
      </c>
      <c r="E25" s="733"/>
      <c r="F25" s="548"/>
      <c r="G25" s="117"/>
      <c r="H25" s="118"/>
      <c r="I25" s="122" t="s">
        <v>122</v>
      </c>
      <c r="J25" s="120" t="str">
        <f>IF(AND($F$29&gt;0.75,$F$29&lt;=1),"n","o")</f>
        <v>o</v>
      </c>
      <c r="K25" s="121">
        <v>20</v>
      </c>
      <c r="L25" s="86"/>
      <c r="M25" s="82"/>
      <c r="N25" s="741"/>
    </row>
    <row r="26" spans="2:14" ht="17.100000000000001" customHeight="1" x14ac:dyDescent="0.2">
      <c r="B26" s="82"/>
      <c r="C26" s="462" t="s">
        <v>123</v>
      </c>
      <c r="D26" s="732" t="s">
        <v>124</v>
      </c>
      <c r="E26" s="733"/>
      <c r="F26" s="549">
        <f>'Tab. VANI'!AH4</f>
        <v>0</v>
      </c>
      <c r="G26" s="117"/>
      <c r="H26" s="118"/>
      <c r="I26" s="123" t="s">
        <v>125</v>
      </c>
      <c r="J26" s="124" t="str">
        <f>IF($F$29&gt;1,"n","o")</f>
        <v>o</v>
      </c>
      <c r="K26" s="125">
        <v>30</v>
      </c>
      <c r="L26" s="86"/>
      <c r="M26" s="82"/>
      <c r="N26" s="741"/>
    </row>
    <row r="27" spans="2:14" ht="17.100000000000001" customHeight="1" thickBot="1" x14ac:dyDescent="0.25">
      <c r="B27" s="82"/>
      <c r="C27" s="123" t="s">
        <v>126</v>
      </c>
      <c r="D27" s="738" t="s">
        <v>127</v>
      </c>
      <c r="E27" s="739"/>
      <c r="F27" s="550">
        <f>'Tab. VANI'!AI4</f>
        <v>0</v>
      </c>
      <c r="G27" s="126"/>
      <c r="H27" s="110"/>
      <c r="I27" s="82"/>
      <c r="J27" s="82"/>
      <c r="K27" s="82"/>
      <c r="L27" s="108">
        <f>IF(J23="n",0,IF(J24="n",10,IF(J25="n",20,IF(J26="n",30,""))))</f>
        <v>0</v>
      </c>
      <c r="M27" s="109" t="s">
        <v>128</v>
      </c>
      <c r="N27" s="741"/>
    </row>
    <row r="28" spans="2:14" ht="17.100000000000001" customHeight="1" thickTop="1" thickBot="1" x14ac:dyDescent="0.25">
      <c r="B28" s="82"/>
      <c r="C28" s="82"/>
      <c r="D28" s="127"/>
      <c r="E28" s="13" t="s">
        <v>129</v>
      </c>
      <c r="F28" s="107">
        <f>SUM(F23:F27)</f>
        <v>37</v>
      </c>
      <c r="G28" s="128"/>
      <c r="H28" s="129"/>
      <c r="I28" s="82"/>
      <c r="J28" s="82"/>
      <c r="K28" s="82"/>
      <c r="L28" s="130"/>
      <c r="M28" s="82"/>
      <c r="N28" s="741"/>
    </row>
    <row r="29" spans="2:14" ht="17.100000000000001" customHeight="1" thickTop="1" x14ac:dyDescent="0.2">
      <c r="B29" s="82"/>
      <c r="C29" s="82"/>
      <c r="D29" s="596" t="s">
        <v>130</v>
      </c>
      <c r="E29" s="596"/>
      <c r="F29" s="752">
        <f>IF(F16=0,101,F28/F16)</f>
        <v>0.30833333333333335</v>
      </c>
      <c r="G29" s="128"/>
      <c r="H29" s="129"/>
      <c r="I29" s="82"/>
      <c r="J29" s="82"/>
      <c r="K29" s="82"/>
      <c r="L29" s="130"/>
      <c r="M29" s="82"/>
      <c r="N29" s="741"/>
    </row>
    <row r="30" spans="2:14" ht="17.100000000000001" customHeight="1" thickBot="1" x14ac:dyDescent="0.25">
      <c r="B30" s="82"/>
      <c r="C30" s="131"/>
      <c r="D30" s="751"/>
      <c r="E30" s="751"/>
      <c r="F30" s="753"/>
      <c r="G30" s="132"/>
      <c r="H30" s="82"/>
      <c r="I30" s="82"/>
      <c r="J30" s="82"/>
      <c r="K30" s="82"/>
      <c r="L30" s="86"/>
      <c r="M30" s="82"/>
      <c r="N30" s="741"/>
    </row>
    <row r="31" spans="2:14" ht="17.100000000000001" customHeight="1" thickBot="1" x14ac:dyDescent="0.25">
      <c r="B31" s="82"/>
      <c r="C31" s="82"/>
      <c r="D31" s="82"/>
      <c r="E31" s="82"/>
      <c r="F31" s="82"/>
      <c r="G31" s="88"/>
      <c r="H31" s="82"/>
      <c r="I31" s="133" t="s">
        <v>131</v>
      </c>
      <c r="J31" s="759" t="s">
        <v>132</v>
      </c>
      <c r="K31" s="759"/>
      <c r="L31" s="86"/>
      <c r="M31" s="82"/>
      <c r="N31" s="741"/>
    </row>
    <row r="32" spans="2:14" ht="17.100000000000001" customHeight="1" thickBot="1" x14ac:dyDescent="0.25">
      <c r="B32" s="82"/>
      <c r="C32" s="82"/>
      <c r="D32" s="82"/>
      <c r="E32" s="82"/>
      <c r="F32" s="82"/>
      <c r="G32" s="88"/>
      <c r="H32" s="82"/>
      <c r="I32" s="134">
        <v>1</v>
      </c>
      <c r="J32" s="775"/>
      <c r="K32" s="775"/>
      <c r="L32" s="86"/>
      <c r="M32" s="82"/>
      <c r="N32" s="741"/>
    </row>
    <row r="33" spans="2:14" ht="16.5" customHeight="1" x14ac:dyDescent="0.2">
      <c r="B33" s="82"/>
      <c r="C33" s="82"/>
      <c r="D33" s="82"/>
      <c r="E33" s="82"/>
      <c r="F33" s="82"/>
      <c r="G33" s="88"/>
      <c r="H33" s="82"/>
      <c r="I33" s="464" t="s">
        <v>133</v>
      </c>
      <c r="J33" s="135" t="s">
        <v>109</v>
      </c>
      <c r="K33" s="135" t="s">
        <v>110</v>
      </c>
      <c r="L33" s="86"/>
      <c r="M33" s="82"/>
      <c r="N33" s="741"/>
    </row>
    <row r="34" spans="2:14" ht="17.100000000000001" customHeight="1" x14ac:dyDescent="0.2">
      <c r="B34" s="82"/>
      <c r="C34" s="82"/>
      <c r="D34" s="82"/>
      <c r="E34" s="82"/>
      <c r="F34" s="82"/>
      <c r="G34" s="88"/>
      <c r="H34" s="82"/>
      <c r="I34" s="460" t="s">
        <v>134</v>
      </c>
      <c r="J34" s="136" t="s">
        <v>135</v>
      </c>
      <c r="K34" s="136" t="s">
        <v>136</v>
      </c>
      <c r="L34" s="86"/>
      <c r="M34" s="82"/>
      <c r="N34" s="741"/>
    </row>
    <row r="35" spans="2:14" ht="17.100000000000001" customHeight="1" x14ac:dyDescent="0.2">
      <c r="B35" s="82"/>
      <c r="C35" s="82"/>
      <c r="D35" s="82"/>
      <c r="E35" s="82"/>
      <c r="F35" s="82"/>
      <c r="G35" s="88"/>
      <c r="H35" s="82"/>
      <c r="I35" s="462">
        <v>0</v>
      </c>
      <c r="J35" s="120" t="str">
        <f t="shared" ref="J35:J40" si="0">IF(I35=$I$32,"n","o")</f>
        <v>o</v>
      </c>
      <c r="K35" s="121">
        <v>0</v>
      </c>
      <c r="L35" s="86"/>
      <c r="M35" s="82"/>
      <c r="N35" s="741"/>
    </row>
    <row r="36" spans="2:14" ht="17.100000000000001" customHeight="1" x14ac:dyDescent="0.2">
      <c r="B36" s="82"/>
      <c r="C36" s="82"/>
      <c r="D36" s="82"/>
      <c r="E36" s="82"/>
      <c r="F36" s="82"/>
      <c r="G36" s="88"/>
      <c r="H36" s="82"/>
      <c r="I36" s="462">
        <v>1</v>
      </c>
      <c r="J36" s="120" t="str">
        <f t="shared" si="0"/>
        <v>n</v>
      </c>
      <c r="K36" s="121">
        <v>10</v>
      </c>
      <c r="L36" s="86"/>
      <c r="M36" s="82"/>
      <c r="N36" s="741"/>
    </row>
    <row r="37" spans="2:14" ht="17.100000000000001" customHeight="1" x14ac:dyDescent="0.2">
      <c r="B37" s="82"/>
      <c r="C37" s="82"/>
      <c r="D37" s="82"/>
      <c r="E37" s="82"/>
      <c r="F37" s="82"/>
      <c r="G37" s="88"/>
      <c r="H37" s="82"/>
      <c r="I37" s="462">
        <v>2</v>
      </c>
      <c r="J37" s="120" t="str">
        <f t="shared" si="0"/>
        <v>o</v>
      </c>
      <c r="K37" s="121">
        <v>20</v>
      </c>
      <c r="L37" s="86"/>
      <c r="M37" s="82"/>
      <c r="N37" s="741"/>
    </row>
    <row r="38" spans="2:14" ht="17.100000000000001" customHeight="1" x14ac:dyDescent="0.2">
      <c r="B38" s="82"/>
      <c r="C38" s="82"/>
      <c r="D38" s="82"/>
      <c r="E38" s="82"/>
      <c r="F38" s="82"/>
      <c r="G38" s="88"/>
      <c r="H38" s="82"/>
      <c r="I38" s="462">
        <v>3</v>
      </c>
      <c r="J38" s="120" t="str">
        <f t="shared" si="0"/>
        <v>o</v>
      </c>
      <c r="K38" s="121">
        <v>30</v>
      </c>
      <c r="L38" s="86"/>
      <c r="M38" s="82"/>
      <c r="N38" s="741"/>
    </row>
    <row r="39" spans="2:14" ht="17.100000000000001" customHeight="1" x14ac:dyDescent="0.2">
      <c r="B39" s="82"/>
      <c r="C39" s="82"/>
      <c r="D39" s="82"/>
      <c r="E39" s="82"/>
      <c r="F39" s="82"/>
      <c r="G39" s="88"/>
      <c r="H39" s="82"/>
      <c r="I39" s="462">
        <v>4</v>
      </c>
      <c r="J39" s="120" t="str">
        <f t="shared" si="0"/>
        <v>o</v>
      </c>
      <c r="K39" s="121">
        <v>40</v>
      </c>
      <c r="L39" s="86"/>
      <c r="M39" s="82"/>
      <c r="N39" s="741"/>
    </row>
    <row r="40" spans="2:14" ht="17.100000000000001" customHeight="1" x14ac:dyDescent="0.2">
      <c r="B40" s="82"/>
      <c r="C40" s="82"/>
      <c r="D40" s="82"/>
      <c r="E40" s="82"/>
      <c r="F40" s="82"/>
      <c r="G40" s="88"/>
      <c r="H40" s="82"/>
      <c r="I40" s="123">
        <v>5</v>
      </c>
      <c r="J40" s="137" t="str">
        <f t="shared" si="0"/>
        <v>o</v>
      </c>
      <c r="K40" s="125">
        <v>50</v>
      </c>
      <c r="L40" s="138"/>
      <c r="N40" s="741"/>
    </row>
    <row r="41" spans="2:14" ht="17.100000000000001" customHeight="1" x14ac:dyDescent="0.2">
      <c r="B41" s="82"/>
      <c r="C41" s="82"/>
      <c r="D41" s="82"/>
      <c r="E41" s="82"/>
      <c r="F41" s="82"/>
      <c r="G41" s="88"/>
      <c r="H41" s="82"/>
      <c r="I41" s="82"/>
      <c r="J41" s="82"/>
      <c r="K41" s="82"/>
      <c r="L41" s="108">
        <f>10*I32</f>
        <v>10</v>
      </c>
      <c r="M41" s="139" t="s">
        <v>137</v>
      </c>
      <c r="N41" s="742"/>
    </row>
    <row r="42" spans="2:14" ht="17.100000000000001" customHeight="1" x14ac:dyDescent="0.2">
      <c r="B42" s="82"/>
      <c r="C42" s="82"/>
      <c r="D42" s="82"/>
      <c r="E42" s="82"/>
      <c r="F42" s="49"/>
      <c r="G42" s="88"/>
      <c r="H42" s="82"/>
      <c r="I42" s="82"/>
      <c r="J42" s="82"/>
      <c r="K42" s="82"/>
      <c r="L42" s="86"/>
      <c r="M42" s="82"/>
      <c r="N42" s="82"/>
    </row>
    <row r="43" spans="2:14" ht="17.100000000000001" customHeight="1" x14ac:dyDescent="0.2">
      <c r="B43" s="82"/>
      <c r="C43" s="82"/>
      <c r="D43" s="82"/>
      <c r="E43" s="82"/>
      <c r="F43" s="140"/>
      <c r="G43" s="88"/>
      <c r="H43" s="82"/>
      <c r="I43" s="82"/>
      <c r="J43" s="82"/>
      <c r="K43" s="82"/>
      <c r="L43" s="86"/>
      <c r="M43" s="91" t="s">
        <v>138</v>
      </c>
      <c r="N43" s="91" t="s">
        <v>139</v>
      </c>
    </row>
    <row r="44" spans="2:14" ht="17.100000000000001" customHeight="1" x14ac:dyDescent="0.2">
      <c r="B44" s="82"/>
      <c r="C44" s="82"/>
      <c r="D44" s="82"/>
      <c r="E44" s="82"/>
      <c r="F44" s="82"/>
      <c r="G44" s="88"/>
      <c r="H44" s="82"/>
      <c r="I44" s="82"/>
      <c r="J44" s="82"/>
      <c r="K44" s="109" t="s">
        <v>140</v>
      </c>
      <c r="L44" s="86"/>
      <c r="M44" s="141" t="s">
        <v>141</v>
      </c>
      <c r="N44" s="94" t="s">
        <v>142</v>
      </c>
    </row>
    <row r="45" spans="2:14" ht="17.100000000000001" customHeight="1" x14ac:dyDescent="0.2">
      <c r="B45" s="82"/>
      <c r="C45" s="82"/>
      <c r="D45" s="82"/>
      <c r="E45" s="82"/>
      <c r="F45" s="82"/>
      <c r="G45" s="88"/>
      <c r="H45" s="82"/>
      <c r="I45" s="82"/>
      <c r="J45" s="82"/>
      <c r="K45" s="109" t="s">
        <v>143</v>
      </c>
      <c r="L45" s="776">
        <f>L16+L27+L41</f>
        <v>25</v>
      </c>
      <c r="M45" s="777">
        <f>IF($L$45=0,1,IF($L$45&gt;50,11,(INT(($L$45-0.1)/5))+1))</f>
        <v>5</v>
      </c>
      <c r="N45" s="770">
        <f>(M45-1)*5</f>
        <v>20</v>
      </c>
    </row>
    <row r="46" spans="2:14" ht="17.100000000000001" customHeight="1" x14ac:dyDescent="0.2">
      <c r="B46" s="82"/>
      <c r="C46" s="82"/>
      <c r="D46" s="82"/>
      <c r="E46" s="82"/>
      <c r="F46" s="82"/>
      <c r="G46" s="88"/>
      <c r="H46" s="82"/>
      <c r="I46" s="82"/>
      <c r="J46" s="82"/>
      <c r="K46" s="82"/>
      <c r="L46" s="776"/>
      <c r="M46" s="778"/>
      <c r="N46" s="770"/>
    </row>
    <row r="47" spans="2:14" ht="17.100000000000001" customHeight="1" thickBot="1" x14ac:dyDescent="0.25">
      <c r="B47" s="82"/>
      <c r="C47" s="131"/>
      <c r="D47" s="131"/>
      <c r="E47" s="131"/>
      <c r="F47" s="131"/>
      <c r="G47" s="131"/>
      <c r="H47" s="142"/>
      <c r="I47" s="131"/>
      <c r="J47" s="131"/>
      <c r="K47" s="143"/>
      <c r="L47" s="143"/>
      <c r="M47" s="143"/>
      <c r="N47" s="143"/>
    </row>
    <row r="48" spans="2:14" ht="17.100000000000001" customHeight="1" outlineLevel="1" x14ac:dyDescent="0.2">
      <c r="B48" s="82"/>
      <c r="C48" s="82"/>
      <c r="D48" s="82"/>
      <c r="E48" s="82"/>
      <c r="F48" s="82"/>
      <c r="G48" s="82"/>
      <c r="H48" s="82"/>
      <c r="I48" s="82"/>
      <c r="J48" s="82"/>
      <c r="N48" s="166"/>
    </row>
    <row r="49" spans="2:14" ht="17.100000000000001" customHeight="1" outlineLevel="1" x14ac:dyDescent="0.2">
      <c r="B49" s="82"/>
      <c r="C49" s="170" t="s">
        <v>283</v>
      </c>
      <c r="D49" s="410"/>
      <c r="E49" s="410"/>
      <c r="F49" s="410"/>
      <c r="G49" s="410"/>
      <c r="H49" s="410"/>
      <c r="I49" s="410"/>
      <c r="J49" s="410"/>
      <c r="K49" s="410"/>
      <c r="L49" s="410"/>
      <c r="N49" s="463"/>
    </row>
    <row r="50" spans="2:14" ht="17.100000000000001" customHeight="1" outlineLevel="1" x14ac:dyDescent="0.2">
      <c r="B50" s="82"/>
      <c r="C50" s="715" t="s">
        <v>267</v>
      </c>
      <c r="D50" s="716"/>
      <c r="E50" s="716"/>
      <c r="F50" s="82"/>
      <c r="G50" s="82"/>
      <c r="H50" s="82"/>
      <c r="I50" s="771" t="s">
        <v>413</v>
      </c>
      <c r="J50" s="771"/>
      <c r="K50" s="771"/>
      <c r="N50" s="712" t="s">
        <v>260</v>
      </c>
    </row>
    <row r="51" spans="2:14" ht="17.100000000000001" customHeight="1" outlineLevel="1" x14ac:dyDescent="0.2">
      <c r="B51" s="82"/>
      <c r="C51" s="717"/>
      <c r="D51" s="717"/>
      <c r="E51" s="717"/>
      <c r="F51" s="82"/>
      <c r="G51" s="82"/>
      <c r="H51" s="82"/>
      <c r="I51" s="772"/>
      <c r="J51" s="772"/>
      <c r="K51" s="772"/>
      <c r="N51" s="713"/>
    </row>
    <row r="52" spans="2:14" ht="17.100000000000001" customHeight="1" outlineLevel="1" x14ac:dyDescent="0.2">
      <c r="B52" s="82"/>
      <c r="C52" s="144" t="s">
        <v>144</v>
      </c>
      <c r="D52" s="145" t="s">
        <v>145</v>
      </c>
      <c r="E52" s="144" t="s">
        <v>146</v>
      </c>
      <c r="F52" s="82"/>
      <c r="H52" s="82"/>
      <c r="I52" s="144" t="s">
        <v>144</v>
      </c>
      <c r="J52" s="145" t="s">
        <v>145</v>
      </c>
      <c r="K52" s="144" t="s">
        <v>146</v>
      </c>
      <c r="N52" s="713"/>
    </row>
    <row r="53" spans="2:14" ht="17.100000000000001" customHeight="1" outlineLevel="1" x14ac:dyDescent="0.2">
      <c r="B53" s="82"/>
      <c r="C53" s="146" t="s">
        <v>147</v>
      </c>
      <c r="D53" s="146" t="s">
        <v>148</v>
      </c>
      <c r="E53" s="146" t="s">
        <v>149</v>
      </c>
      <c r="F53" s="82"/>
      <c r="H53" s="82"/>
      <c r="I53" s="146" t="s">
        <v>150</v>
      </c>
      <c r="J53" s="146" t="s">
        <v>151</v>
      </c>
      <c r="K53" s="146" t="s">
        <v>152</v>
      </c>
      <c r="N53" s="713"/>
    </row>
    <row r="54" spans="2:14" ht="17.100000000000001" customHeight="1" outlineLevel="1" x14ac:dyDescent="0.2">
      <c r="B54" s="82"/>
      <c r="C54" s="147" t="s">
        <v>153</v>
      </c>
      <c r="D54" s="461" t="s">
        <v>154</v>
      </c>
      <c r="E54" s="148">
        <v>0</v>
      </c>
      <c r="F54" s="82"/>
      <c r="G54" s="82"/>
      <c r="H54" s="82"/>
      <c r="I54" s="147" t="s">
        <v>155</v>
      </c>
      <c r="J54" s="149" t="s">
        <v>156</v>
      </c>
      <c r="K54" s="148">
        <v>0</v>
      </c>
      <c r="N54" s="713"/>
    </row>
    <row r="55" spans="2:14" ht="17.100000000000001" customHeight="1" outlineLevel="1" x14ac:dyDescent="0.2">
      <c r="B55" s="82"/>
      <c r="C55" s="147" t="s">
        <v>157</v>
      </c>
      <c r="D55" s="461" t="s">
        <v>156</v>
      </c>
      <c r="E55" s="148">
        <v>0</v>
      </c>
      <c r="F55" s="82"/>
      <c r="G55" s="82"/>
      <c r="H55" s="82"/>
      <c r="I55" s="147" t="s">
        <v>158</v>
      </c>
      <c r="J55" s="461" t="s">
        <v>159</v>
      </c>
      <c r="K55" s="148">
        <v>0</v>
      </c>
      <c r="N55" s="713"/>
    </row>
    <row r="56" spans="2:14" ht="17.100000000000001" customHeight="1" outlineLevel="1" thickBot="1" x14ac:dyDescent="0.25">
      <c r="B56" s="82"/>
      <c r="C56" s="150" t="s">
        <v>160</v>
      </c>
      <c r="D56" s="151" t="s">
        <v>161</v>
      </c>
      <c r="E56" s="152">
        <f>IF(E55=0,0,E55*0.6)</f>
        <v>0</v>
      </c>
      <c r="F56" s="82"/>
      <c r="G56" s="82"/>
      <c r="H56" s="82"/>
      <c r="I56" s="150" t="s">
        <v>162</v>
      </c>
      <c r="J56" s="153" t="s">
        <v>161</v>
      </c>
      <c r="K56" s="154">
        <f>IF(K55=0,0,K55*0.6)</f>
        <v>0</v>
      </c>
      <c r="N56" s="713"/>
    </row>
    <row r="57" spans="2:14" ht="17.100000000000001" customHeight="1" outlineLevel="1" thickTop="1" x14ac:dyDescent="0.2">
      <c r="B57" s="82"/>
      <c r="C57" s="718" t="s">
        <v>163</v>
      </c>
      <c r="D57" s="720" t="s">
        <v>164</v>
      </c>
      <c r="E57" s="722">
        <f>IF(E54=0,E56,+E54+E56)</f>
        <v>0</v>
      </c>
      <c r="F57" s="82"/>
      <c r="G57" s="82"/>
      <c r="H57" s="82"/>
      <c r="I57" s="718" t="s">
        <v>165</v>
      </c>
      <c r="J57" s="734" t="s">
        <v>166</v>
      </c>
      <c r="K57" s="722">
        <f>IF(K54=0,K56,+K54+K56)</f>
        <v>0</v>
      </c>
      <c r="N57" s="713"/>
    </row>
    <row r="58" spans="2:14" ht="17.100000000000001" customHeight="1" outlineLevel="1" x14ac:dyDescent="0.2">
      <c r="B58" s="82"/>
      <c r="C58" s="719"/>
      <c r="D58" s="721"/>
      <c r="E58" s="723"/>
      <c r="F58" s="82"/>
      <c r="G58" s="82"/>
      <c r="H58" s="82"/>
      <c r="I58" s="719"/>
      <c r="J58" s="735"/>
      <c r="K58" s="723"/>
      <c r="N58" s="713"/>
    </row>
    <row r="59" spans="2:14" ht="17.100000000000001" customHeight="1" outlineLevel="1" x14ac:dyDescent="0.2">
      <c r="B59" s="82"/>
      <c r="C59" s="155"/>
      <c r="D59" s="156"/>
      <c r="E59" s="157"/>
      <c r="F59" s="82"/>
      <c r="G59" s="82"/>
      <c r="H59" s="82"/>
      <c r="I59" s="155"/>
      <c r="J59" s="114"/>
      <c r="K59" s="157"/>
      <c r="N59" s="713"/>
    </row>
    <row r="60" spans="2:14" ht="30" customHeight="1" outlineLevel="1" x14ac:dyDescent="0.2">
      <c r="B60" s="82"/>
      <c r="C60" s="724" t="s">
        <v>167</v>
      </c>
      <c r="D60" s="724"/>
      <c r="E60" s="724"/>
      <c r="F60" s="724"/>
      <c r="G60" s="724"/>
      <c r="H60" s="724"/>
      <c r="I60" s="158"/>
      <c r="J60" s="725">
        <v>480</v>
      </c>
      <c r="K60" s="725"/>
      <c r="L60" s="5" t="s">
        <v>168</v>
      </c>
      <c r="N60" s="713"/>
    </row>
    <row r="61" spans="2:14" ht="30" customHeight="1" outlineLevel="1" thickBot="1" x14ac:dyDescent="0.25">
      <c r="B61" s="82"/>
      <c r="C61" s="724" t="s">
        <v>169</v>
      </c>
      <c r="D61" s="724"/>
      <c r="E61" s="724"/>
      <c r="F61" s="724"/>
      <c r="G61" s="724"/>
      <c r="H61" s="724"/>
      <c r="I61" s="159"/>
      <c r="J61" s="726">
        <f>+J60*(1+$N$45/100)</f>
        <v>576</v>
      </c>
      <c r="K61" s="726"/>
      <c r="L61" s="5" t="s">
        <v>168</v>
      </c>
      <c r="N61" s="713"/>
    </row>
    <row r="62" spans="2:14" ht="30" customHeight="1" outlineLevel="1" thickTop="1" x14ac:dyDescent="0.2">
      <c r="B62" s="82"/>
      <c r="C62" s="731" t="s">
        <v>170</v>
      </c>
      <c r="D62" s="731"/>
      <c r="E62" s="731"/>
      <c r="F62" s="731"/>
      <c r="G62" s="731"/>
      <c r="H62" s="731"/>
      <c r="I62" s="160"/>
      <c r="J62" s="728">
        <f>(+E57+K57)*$J$61</f>
        <v>0</v>
      </c>
      <c r="K62" s="728"/>
      <c r="L62" s="161" t="s">
        <v>171</v>
      </c>
      <c r="N62" s="714"/>
    </row>
    <row r="63" spans="2:14" ht="17.100000000000001" customHeight="1" outlineLevel="1" thickBot="1" x14ac:dyDescent="0.25">
      <c r="B63" s="82"/>
      <c r="C63" s="368"/>
      <c r="D63" s="369"/>
      <c r="E63" s="369"/>
      <c r="F63" s="369"/>
      <c r="G63" s="369"/>
      <c r="H63" s="369"/>
      <c r="I63" s="370"/>
      <c r="J63" s="371"/>
      <c r="K63" s="371"/>
      <c r="L63" s="372"/>
      <c r="M63" s="143"/>
      <c r="N63" s="373"/>
    </row>
    <row r="64" spans="2:14" ht="17.100000000000001" customHeight="1" x14ac:dyDescent="0.2">
      <c r="B64" s="82"/>
      <c r="C64" s="374"/>
      <c r="D64" s="375"/>
      <c r="E64" s="375"/>
      <c r="F64" s="375"/>
      <c r="G64" s="375"/>
      <c r="H64" s="375"/>
      <c r="I64" s="376"/>
      <c r="J64" s="377"/>
      <c r="K64" s="377"/>
      <c r="L64" s="378"/>
      <c r="M64" s="166"/>
      <c r="N64" s="379"/>
    </row>
    <row r="65" spans="2:14" ht="17.100000000000001" customHeight="1" outlineLevel="1" x14ac:dyDescent="0.2">
      <c r="B65" s="82"/>
      <c r="C65" s="170" t="s">
        <v>264</v>
      </c>
      <c r="D65" s="409"/>
      <c r="E65" s="409"/>
      <c r="F65" s="409"/>
      <c r="G65" s="409"/>
      <c r="H65" s="409"/>
      <c r="I65" s="409"/>
      <c r="J65" s="409"/>
      <c r="K65" s="409"/>
      <c r="L65" s="409"/>
      <c r="M65" s="295"/>
      <c r="N65" s="712" t="s">
        <v>259</v>
      </c>
    </row>
    <row r="66" spans="2:14" ht="17.100000000000001" customHeight="1" outlineLevel="1" x14ac:dyDescent="0.2">
      <c r="B66" s="82"/>
      <c r="C66" s="715" t="s">
        <v>261</v>
      </c>
      <c r="D66" s="716"/>
      <c r="E66" s="716"/>
      <c r="F66" s="49"/>
      <c r="G66" s="49"/>
      <c r="H66" s="49"/>
      <c r="I66" s="162"/>
      <c r="J66" s="163"/>
      <c r="K66" s="163"/>
      <c r="L66" s="164"/>
      <c r="N66" s="713"/>
    </row>
    <row r="67" spans="2:14" ht="17.100000000000001" customHeight="1" outlineLevel="1" x14ac:dyDescent="0.2">
      <c r="B67" s="82"/>
      <c r="C67" s="717"/>
      <c r="D67" s="717"/>
      <c r="E67" s="717"/>
      <c r="F67" s="49"/>
      <c r="G67" s="49"/>
      <c r="H67" s="49"/>
      <c r="I67" s="162"/>
      <c r="J67" s="163"/>
      <c r="K67" s="163"/>
      <c r="L67" s="164"/>
      <c r="N67" s="713"/>
    </row>
    <row r="68" spans="2:14" ht="17.100000000000001" customHeight="1" outlineLevel="1" x14ac:dyDescent="0.2">
      <c r="B68" s="82"/>
      <c r="C68" s="144" t="s">
        <v>144</v>
      </c>
      <c r="D68" s="145" t="s">
        <v>145</v>
      </c>
      <c r="E68" s="144" t="s">
        <v>146</v>
      </c>
      <c r="F68" s="49"/>
      <c r="G68" s="49"/>
      <c r="H68" s="49"/>
      <c r="I68" s="162"/>
      <c r="J68" s="163"/>
      <c r="K68" s="163"/>
      <c r="L68" s="164"/>
      <c r="N68" s="713"/>
    </row>
    <row r="69" spans="2:14" ht="17.100000000000001" customHeight="1" outlineLevel="1" x14ac:dyDescent="0.2">
      <c r="B69" s="82"/>
      <c r="C69" s="146" t="s">
        <v>147</v>
      </c>
      <c r="D69" s="146" t="s">
        <v>148</v>
      </c>
      <c r="E69" s="146" t="s">
        <v>149</v>
      </c>
      <c r="F69" s="49"/>
      <c r="G69" s="49"/>
      <c r="H69" s="49"/>
      <c r="I69" s="162"/>
      <c r="J69" s="163"/>
      <c r="K69" s="163"/>
      <c r="L69" s="164"/>
      <c r="N69" s="713"/>
    </row>
    <row r="70" spans="2:14" ht="17.100000000000001" customHeight="1" outlineLevel="1" x14ac:dyDescent="0.2">
      <c r="B70" s="82"/>
      <c r="C70" s="147" t="s">
        <v>153</v>
      </c>
      <c r="D70" s="461" t="s">
        <v>154</v>
      </c>
      <c r="E70" s="148">
        <v>0</v>
      </c>
      <c r="F70" s="49"/>
      <c r="G70" s="49"/>
      <c r="H70" s="49"/>
      <c r="I70" s="162"/>
      <c r="J70" s="163"/>
      <c r="K70" s="163"/>
      <c r="L70" s="164"/>
      <c r="N70" s="713"/>
    </row>
    <row r="71" spans="2:14" ht="17.100000000000001" customHeight="1" outlineLevel="1" x14ac:dyDescent="0.2">
      <c r="B71" s="82"/>
      <c r="C71" s="147" t="s">
        <v>157</v>
      </c>
      <c r="D71" s="461" t="s">
        <v>156</v>
      </c>
      <c r="E71" s="148">
        <v>0</v>
      </c>
      <c r="F71" s="49"/>
      <c r="G71" s="49"/>
      <c r="H71" s="49"/>
      <c r="I71" s="162"/>
      <c r="J71" s="163"/>
      <c r="K71" s="163"/>
      <c r="L71" s="164"/>
      <c r="N71" s="713"/>
    </row>
    <row r="72" spans="2:14" ht="17.100000000000001" customHeight="1" outlineLevel="1" thickBot="1" x14ac:dyDescent="0.25">
      <c r="B72" s="82"/>
      <c r="C72" s="150" t="s">
        <v>160</v>
      </c>
      <c r="D72" s="151" t="s">
        <v>161</v>
      </c>
      <c r="E72" s="152">
        <f>IF(E71=0,0,E71*0.6)</f>
        <v>0</v>
      </c>
      <c r="F72" s="49"/>
      <c r="G72" s="49"/>
      <c r="H72" s="49"/>
      <c r="I72" s="162"/>
      <c r="J72" s="163"/>
      <c r="K72" s="163"/>
      <c r="L72" s="164"/>
      <c r="N72" s="713"/>
    </row>
    <row r="73" spans="2:14" ht="17.100000000000001" customHeight="1" outlineLevel="1" thickTop="1" x14ac:dyDescent="0.2">
      <c r="B73" s="82"/>
      <c r="C73" s="718" t="s">
        <v>163</v>
      </c>
      <c r="D73" s="720" t="s">
        <v>164</v>
      </c>
      <c r="E73" s="722">
        <f>IF(E70=0,E72,+E70+E72)</f>
        <v>0</v>
      </c>
      <c r="F73" s="49"/>
      <c r="G73" s="49"/>
      <c r="H73" s="49"/>
      <c r="I73" s="162"/>
      <c r="J73" s="163"/>
      <c r="K73" s="163"/>
      <c r="L73" s="164"/>
      <c r="N73" s="713"/>
    </row>
    <row r="74" spans="2:14" ht="17.100000000000001" customHeight="1" outlineLevel="1" x14ac:dyDescent="0.2">
      <c r="B74" s="82"/>
      <c r="C74" s="719"/>
      <c r="D74" s="721"/>
      <c r="E74" s="723"/>
      <c r="F74" s="49"/>
      <c r="G74" s="49"/>
      <c r="H74" s="49"/>
      <c r="J74" s="163"/>
      <c r="K74" s="163"/>
      <c r="L74" s="164"/>
      <c r="N74" s="713"/>
    </row>
    <row r="75" spans="2:14" ht="17.100000000000001" customHeight="1" outlineLevel="1" x14ac:dyDescent="0.2">
      <c r="B75" s="82"/>
      <c r="C75" s="82"/>
      <c r="D75" s="82"/>
      <c r="E75" s="82"/>
      <c r="F75" s="82"/>
      <c r="G75" s="82"/>
      <c r="H75" s="82"/>
      <c r="I75" s="82"/>
      <c r="J75" s="165"/>
      <c r="N75" s="713"/>
    </row>
    <row r="76" spans="2:14" ht="30" customHeight="1" outlineLevel="1" x14ac:dyDescent="0.2">
      <c r="B76" s="82"/>
      <c r="C76" s="724" t="s">
        <v>167</v>
      </c>
      <c r="D76" s="724"/>
      <c r="E76" s="724"/>
      <c r="F76" s="724"/>
      <c r="G76" s="724"/>
      <c r="H76" s="724"/>
      <c r="I76" s="158"/>
      <c r="J76" s="725">
        <v>480</v>
      </c>
      <c r="K76" s="725"/>
      <c r="L76" s="5" t="s">
        <v>168</v>
      </c>
      <c r="N76" s="713"/>
    </row>
    <row r="77" spans="2:14" ht="30" customHeight="1" outlineLevel="1" thickBot="1" x14ac:dyDescent="0.25">
      <c r="B77" s="82"/>
      <c r="C77" s="724" t="s">
        <v>169</v>
      </c>
      <c r="D77" s="724"/>
      <c r="E77" s="724"/>
      <c r="F77" s="724"/>
      <c r="G77" s="724"/>
      <c r="H77" s="724"/>
      <c r="I77" s="159"/>
      <c r="J77" s="726">
        <f>+J76*(1+$N$45/100)</f>
        <v>576</v>
      </c>
      <c r="K77" s="726"/>
      <c r="L77" s="5" t="s">
        <v>168</v>
      </c>
      <c r="N77" s="713"/>
    </row>
    <row r="78" spans="2:14" ht="30" customHeight="1" outlineLevel="1" thickTop="1" x14ac:dyDescent="0.2">
      <c r="B78" s="82"/>
      <c r="C78" s="727" t="s">
        <v>265</v>
      </c>
      <c r="D78" s="727"/>
      <c r="E78" s="727"/>
      <c r="F78" s="727"/>
      <c r="G78" s="727"/>
      <c r="H78" s="727"/>
      <c r="I78" s="160"/>
      <c r="J78" s="728">
        <f>(+E73)*$J$93</f>
        <v>0</v>
      </c>
      <c r="K78" s="728"/>
      <c r="L78" s="161" t="s">
        <v>171</v>
      </c>
      <c r="N78" s="714"/>
    </row>
    <row r="79" spans="2:14" ht="17.100000000000001" customHeight="1" thickBot="1" x14ac:dyDescent="0.25">
      <c r="B79" s="82"/>
      <c r="C79" s="368"/>
      <c r="D79" s="369"/>
      <c r="E79" s="369"/>
      <c r="F79" s="369"/>
      <c r="G79" s="369"/>
      <c r="H79" s="369"/>
      <c r="I79" s="370"/>
      <c r="J79" s="371"/>
      <c r="K79" s="371"/>
      <c r="L79" s="372"/>
      <c r="M79" s="143"/>
      <c r="N79" s="373"/>
    </row>
    <row r="80" spans="2:14" ht="17.100000000000001" hidden="1" customHeight="1" outlineLevel="1" x14ac:dyDescent="0.2">
      <c r="B80" s="82"/>
      <c r="C80" s="374"/>
      <c r="D80" s="375"/>
      <c r="E80" s="375"/>
      <c r="F80" s="375"/>
      <c r="G80" s="375"/>
      <c r="H80" s="375"/>
      <c r="I80" s="376"/>
      <c r="J80" s="377"/>
      <c r="K80" s="377"/>
      <c r="L80" s="378"/>
      <c r="M80" s="166"/>
      <c r="N80" s="379"/>
    </row>
    <row r="81" spans="2:14" ht="17.100000000000001" hidden="1" customHeight="1" outlineLevel="1" x14ac:dyDescent="0.2">
      <c r="B81" s="82"/>
      <c r="C81" s="170" t="s">
        <v>266</v>
      </c>
      <c r="D81" s="408"/>
      <c r="E81" s="408"/>
      <c r="F81" s="408"/>
      <c r="G81" s="408"/>
      <c r="H81" s="408"/>
      <c r="I81" s="408"/>
      <c r="J81" s="408"/>
      <c r="K81" s="408"/>
      <c r="L81" s="408"/>
      <c r="M81" s="295"/>
      <c r="N81" s="712" t="s">
        <v>258</v>
      </c>
    </row>
    <row r="82" spans="2:14" ht="17.100000000000001" hidden="1" customHeight="1" outlineLevel="1" x14ac:dyDescent="0.2">
      <c r="B82" s="82"/>
      <c r="C82" s="715" t="s">
        <v>172</v>
      </c>
      <c r="D82" s="716"/>
      <c r="E82" s="716"/>
      <c r="F82" s="49"/>
      <c r="G82" s="49"/>
      <c r="H82" s="49"/>
      <c r="I82" s="162"/>
      <c r="J82" s="163"/>
      <c r="K82" s="163"/>
      <c r="L82" s="164"/>
      <c r="N82" s="713"/>
    </row>
    <row r="83" spans="2:14" ht="17.100000000000001" hidden="1" customHeight="1" outlineLevel="1" x14ac:dyDescent="0.2">
      <c r="B83" s="82"/>
      <c r="C83" s="717"/>
      <c r="D83" s="717"/>
      <c r="E83" s="717"/>
      <c r="F83" s="49"/>
      <c r="G83" s="49"/>
      <c r="H83" s="49"/>
      <c r="I83" s="162"/>
      <c r="J83" s="163"/>
      <c r="K83" s="163"/>
      <c r="L83" s="164"/>
      <c r="N83" s="713"/>
    </row>
    <row r="84" spans="2:14" ht="17.100000000000001" hidden="1" customHeight="1" outlineLevel="1" x14ac:dyDescent="0.2">
      <c r="B84" s="82"/>
      <c r="C84" s="144" t="s">
        <v>144</v>
      </c>
      <c r="D84" s="145" t="s">
        <v>145</v>
      </c>
      <c r="E84" s="144" t="s">
        <v>146</v>
      </c>
      <c r="F84" s="49"/>
      <c r="G84" s="49"/>
      <c r="H84" s="49"/>
      <c r="I84" s="162"/>
      <c r="J84" s="163"/>
      <c r="K84" s="163"/>
      <c r="L84" s="164"/>
      <c r="N84" s="713"/>
    </row>
    <row r="85" spans="2:14" ht="17.100000000000001" hidden="1" customHeight="1" outlineLevel="1" x14ac:dyDescent="0.2">
      <c r="B85" s="82"/>
      <c r="C85" s="146" t="s">
        <v>147</v>
      </c>
      <c r="D85" s="146" t="s">
        <v>148</v>
      </c>
      <c r="E85" s="146" t="s">
        <v>149</v>
      </c>
      <c r="F85" s="49"/>
      <c r="G85" s="49"/>
      <c r="H85" s="49"/>
      <c r="I85" s="162"/>
      <c r="J85" s="163"/>
      <c r="K85" s="163"/>
      <c r="L85" s="164"/>
      <c r="N85" s="713"/>
    </row>
    <row r="86" spans="2:14" ht="17.100000000000001" hidden="1" customHeight="1" outlineLevel="1" x14ac:dyDescent="0.2">
      <c r="B86" s="82"/>
      <c r="C86" s="147" t="s">
        <v>153</v>
      </c>
      <c r="D86" s="461" t="s">
        <v>154</v>
      </c>
      <c r="E86" s="148">
        <v>0</v>
      </c>
      <c r="F86" s="49"/>
      <c r="G86" s="49"/>
      <c r="H86" s="49"/>
      <c r="I86" s="162"/>
      <c r="J86" s="163"/>
      <c r="K86" s="163"/>
      <c r="L86" s="164"/>
      <c r="N86" s="713"/>
    </row>
    <row r="87" spans="2:14" ht="17.100000000000001" hidden="1" customHeight="1" outlineLevel="1" x14ac:dyDescent="0.2">
      <c r="B87" s="82"/>
      <c r="C87" s="147" t="s">
        <v>157</v>
      </c>
      <c r="D87" s="461" t="s">
        <v>156</v>
      </c>
      <c r="E87" s="148">
        <v>0</v>
      </c>
      <c r="F87" s="49"/>
      <c r="G87" s="49"/>
      <c r="H87" s="49"/>
      <c r="I87" s="162"/>
      <c r="J87" s="163"/>
      <c r="K87" s="163"/>
      <c r="L87" s="164"/>
      <c r="N87" s="713"/>
    </row>
    <row r="88" spans="2:14" ht="17.100000000000001" hidden="1" customHeight="1" outlineLevel="1" thickBot="1" x14ac:dyDescent="0.25">
      <c r="B88" s="82"/>
      <c r="C88" s="150" t="s">
        <v>160</v>
      </c>
      <c r="D88" s="151" t="s">
        <v>161</v>
      </c>
      <c r="E88" s="152">
        <f>IF(E87=0,0,E87*0.6)</f>
        <v>0</v>
      </c>
      <c r="F88" s="49"/>
      <c r="G88" s="49"/>
      <c r="H88" s="49"/>
      <c r="I88" s="162"/>
      <c r="J88" s="163"/>
      <c r="K88" s="163"/>
      <c r="L88" s="164"/>
      <c r="N88" s="713"/>
    </row>
    <row r="89" spans="2:14" ht="17.100000000000001" hidden="1" customHeight="1" outlineLevel="1" thickTop="1" x14ac:dyDescent="0.2">
      <c r="B89" s="82"/>
      <c r="C89" s="718" t="s">
        <v>163</v>
      </c>
      <c r="D89" s="720" t="s">
        <v>164</v>
      </c>
      <c r="E89" s="722">
        <f>IF(E86=0,E88,+E86+E88)</f>
        <v>0</v>
      </c>
      <c r="F89" s="49"/>
      <c r="G89" s="49"/>
      <c r="H89" s="49"/>
      <c r="I89" s="162"/>
      <c r="J89" s="163"/>
      <c r="K89" s="163"/>
      <c r="L89" s="164"/>
      <c r="N89" s="713"/>
    </row>
    <row r="90" spans="2:14" ht="17.100000000000001" hidden="1" customHeight="1" outlineLevel="1" x14ac:dyDescent="0.2">
      <c r="B90" s="82"/>
      <c r="C90" s="719"/>
      <c r="D90" s="721"/>
      <c r="E90" s="723"/>
      <c r="F90" s="49"/>
      <c r="G90" s="49"/>
      <c r="H90" s="49"/>
      <c r="J90" s="163"/>
      <c r="K90" s="163"/>
      <c r="L90" s="164"/>
      <c r="N90" s="713"/>
    </row>
    <row r="91" spans="2:14" ht="17.100000000000001" hidden="1" customHeight="1" outlineLevel="1" x14ac:dyDescent="0.2">
      <c r="B91" s="82"/>
      <c r="C91" s="82"/>
      <c r="D91" s="82"/>
      <c r="E91" s="82"/>
      <c r="F91" s="82"/>
      <c r="G91" s="82"/>
      <c r="H91" s="82"/>
      <c r="I91" s="82"/>
      <c r="J91" s="165"/>
      <c r="N91" s="713"/>
    </row>
    <row r="92" spans="2:14" ht="30" hidden="1" customHeight="1" outlineLevel="1" x14ac:dyDescent="0.2">
      <c r="B92" s="82"/>
      <c r="C92" s="724" t="s">
        <v>167</v>
      </c>
      <c r="D92" s="724"/>
      <c r="E92" s="724"/>
      <c r="F92" s="724"/>
      <c r="G92" s="724"/>
      <c r="H92" s="724"/>
      <c r="I92" s="158"/>
      <c r="J92" s="725">
        <v>480</v>
      </c>
      <c r="K92" s="725"/>
      <c r="L92" s="5" t="s">
        <v>168</v>
      </c>
      <c r="N92" s="713"/>
    </row>
    <row r="93" spans="2:14" ht="30" hidden="1" customHeight="1" outlineLevel="1" thickBot="1" x14ac:dyDescent="0.25">
      <c r="B93" s="82"/>
      <c r="C93" s="724" t="s">
        <v>169</v>
      </c>
      <c r="D93" s="724"/>
      <c r="E93" s="724"/>
      <c r="F93" s="724"/>
      <c r="G93" s="724"/>
      <c r="H93" s="724"/>
      <c r="I93" s="159"/>
      <c r="J93" s="726">
        <f>+J92*(1+$N$45/100)</f>
        <v>576</v>
      </c>
      <c r="K93" s="726"/>
      <c r="L93" s="5" t="s">
        <v>168</v>
      </c>
      <c r="N93" s="713"/>
    </row>
    <row r="94" spans="2:14" ht="30" hidden="1" customHeight="1" outlineLevel="1" thickTop="1" x14ac:dyDescent="0.2">
      <c r="B94" s="82"/>
      <c r="C94" s="727" t="s">
        <v>265</v>
      </c>
      <c r="D94" s="731"/>
      <c r="E94" s="731"/>
      <c r="F94" s="731"/>
      <c r="G94" s="731"/>
      <c r="H94" s="731"/>
      <c r="I94" s="160"/>
      <c r="J94" s="728">
        <f>(+E89)*$J$93</f>
        <v>0</v>
      </c>
      <c r="K94" s="728"/>
      <c r="L94" s="161" t="s">
        <v>171</v>
      </c>
      <c r="N94" s="714"/>
    </row>
    <row r="95" spans="2:14" ht="17.100000000000001" hidden="1" customHeight="1" outlineLevel="1" thickBot="1" x14ac:dyDescent="0.25">
      <c r="C95" s="368"/>
      <c r="D95" s="369"/>
      <c r="E95" s="369"/>
      <c r="F95" s="369"/>
      <c r="G95" s="369"/>
      <c r="H95" s="369"/>
      <c r="I95" s="370"/>
      <c r="J95" s="371"/>
      <c r="K95" s="371"/>
      <c r="L95" s="372"/>
      <c r="M95" s="143"/>
      <c r="N95" s="373"/>
    </row>
    <row r="96" spans="2:14" ht="17.100000000000001" customHeight="1" collapsed="1" x14ac:dyDescent="0.2">
      <c r="C96" s="374"/>
      <c r="D96" s="375"/>
      <c r="E96" s="375"/>
      <c r="F96" s="375"/>
      <c r="G96" s="375"/>
      <c r="H96" s="375"/>
      <c r="I96" s="376"/>
      <c r="J96" s="377"/>
      <c r="K96" s="377"/>
      <c r="L96" s="378"/>
      <c r="M96" s="166"/>
      <c r="N96" s="379"/>
    </row>
    <row r="97" spans="3:14" ht="17.100000000000001" customHeight="1" x14ac:dyDescent="0.2">
      <c r="C97" s="380" t="s">
        <v>235</v>
      </c>
      <c r="D97" s="49"/>
      <c r="E97" s="49"/>
      <c r="F97" s="49"/>
      <c r="G97" s="49"/>
      <c r="H97" s="49"/>
      <c r="I97" s="49"/>
      <c r="J97" s="49"/>
      <c r="K97" s="49"/>
      <c r="L97" s="49"/>
      <c r="M97" s="49"/>
      <c r="N97" s="49"/>
    </row>
    <row r="98" spans="3:14" ht="17.100000000000001" customHeight="1" thickBot="1" x14ac:dyDescent="0.25"/>
    <row r="99" spans="3:14" ht="17.100000000000001" customHeight="1" x14ac:dyDescent="0.2">
      <c r="C99" s="167"/>
      <c r="D99" s="166"/>
      <c r="E99" s="166"/>
      <c r="F99" s="166"/>
      <c r="G99" s="166"/>
      <c r="H99" s="166"/>
      <c r="I99" s="166"/>
      <c r="J99" s="166"/>
      <c r="K99" s="166"/>
      <c r="L99" s="166"/>
      <c r="M99" s="166"/>
      <c r="N99" s="168"/>
    </row>
    <row r="100" spans="3:14" ht="17.100000000000001" customHeight="1" x14ac:dyDescent="0.2">
      <c r="C100" s="89"/>
      <c r="D100" s="169">
        <v>280.22000000000003</v>
      </c>
      <c r="E100" s="2" t="s">
        <v>173</v>
      </c>
      <c r="F100" s="729" t="s">
        <v>175</v>
      </c>
      <c r="G100" s="729"/>
      <c r="H100" s="729"/>
      <c r="I100" s="729"/>
      <c r="J100" s="729"/>
      <c r="K100" s="729"/>
      <c r="L100" s="729"/>
      <c r="M100" s="729"/>
      <c r="N100" s="730"/>
    </row>
    <row r="101" spans="3:14" ht="17.100000000000001" customHeight="1" x14ac:dyDescent="0.2">
      <c r="C101" s="89"/>
      <c r="D101" s="169">
        <v>299</v>
      </c>
      <c r="E101" s="2" t="s">
        <v>173</v>
      </c>
      <c r="F101" s="729" t="s">
        <v>176</v>
      </c>
      <c r="G101" s="729"/>
      <c r="H101" s="729"/>
      <c r="I101" s="729"/>
      <c r="J101" s="729"/>
      <c r="K101" s="729"/>
      <c r="L101" s="729"/>
      <c r="M101" s="729"/>
      <c r="N101" s="730"/>
    </row>
    <row r="102" spans="3:14" ht="17.100000000000001" customHeight="1" x14ac:dyDescent="0.2">
      <c r="C102" s="89"/>
      <c r="D102" s="169">
        <v>315.12</v>
      </c>
      <c r="E102" s="2" t="s">
        <v>173</v>
      </c>
      <c r="F102" s="729" t="s">
        <v>177</v>
      </c>
      <c r="G102" s="729"/>
      <c r="H102" s="729"/>
      <c r="I102" s="729"/>
      <c r="J102" s="729"/>
      <c r="K102" s="729"/>
      <c r="L102" s="729"/>
      <c r="M102" s="729"/>
      <c r="N102" s="730"/>
    </row>
    <row r="103" spans="3:14" ht="17.100000000000001" customHeight="1" x14ac:dyDescent="0.2">
      <c r="C103" s="89"/>
      <c r="D103" s="169">
        <v>325.77</v>
      </c>
      <c r="E103" s="2" t="s">
        <v>173</v>
      </c>
      <c r="F103" s="729" t="s">
        <v>178</v>
      </c>
      <c r="G103" s="729"/>
      <c r="H103" s="729"/>
      <c r="I103" s="729"/>
      <c r="J103" s="729"/>
      <c r="K103" s="729"/>
      <c r="L103" s="729"/>
      <c r="M103" s="729"/>
      <c r="N103" s="730"/>
    </row>
    <row r="104" spans="3:14" ht="17.100000000000001" customHeight="1" x14ac:dyDescent="0.2">
      <c r="C104" s="89"/>
      <c r="D104" s="169">
        <v>343.58</v>
      </c>
      <c r="E104" s="2" t="s">
        <v>173</v>
      </c>
      <c r="F104" s="729" t="s">
        <v>179</v>
      </c>
      <c r="G104" s="729"/>
      <c r="H104" s="729"/>
      <c r="I104" s="729"/>
      <c r="J104" s="729"/>
      <c r="K104" s="729"/>
      <c r="L104" s="729"/>
      <c r="M104" s="729"/>
      <c r="N104" s="730"/>
    </row>
    <row r="105" spans="3:14" ht="17.100000000000001" customHeight="1" x14ac:dyDescent="0.2">
      <c r="C105" s="89"/>
      <c r="D105" s="169">
        <v>357.36</v>
      </c>
      <c r="E105" s="2" t="s">
        <v>173</v>
      </c>
      <c r="F105" s="729" t="s">
        <v>180</v>
      </c>
      <c r="G105" s="729"/>
      <c r="H105" s="729"/>
      <c r="I105" s="729"/>
      <c r="J105" s="729"/>
      <c r="K105" s="729"/>
      <c r="L105" s="729"/>
      <c r="M105" s="729"/>
      <c r="N105" s="730"/>
    </row>
    <row r="106" spans="3:14" ht="17.100000000000001" customHeight="1" x14ac:dyDescent="0.2">
      <c r="C106" s="89"/>
      <c r="D106" s="169">
        <v>373.95</v>
      </c>
      <c r="E106" s="2" t="s">
        <v>173</v>
      </c>
      <c r="F106" s="729" t="s">
        <v>181</v>
      </c>
      <c r="G106" s="729"/>
      <c r="H106" s="729"/>
      <c r="I106" s="729"/>
      <c r="J106" s="729"/>
      <c r="K106" s="729"/>
      <c r="L106" s="729"/>
      <c r="M106" s="729"/>
      <c r="N106" s="730"/>
    </row>
    <row r="107" spans="3:14" ht="17.100000000000001" customHeight="1" x14ac:dyDescent="0.2">
      <c r="C107" s="89"/>
      <c r="D107" s="169">
        <v>375</v>
      </c>
      <c r="E107" s="2" t="s">
        <v>173</v>
      </c>
      <c r="F107" s="729" t="s">
        <v>183</v>
      </c>
      <c r="G107" s="729"/>
      <c r="H107" s="729"/>
      <c r="I107" s="729"/>
      <c r="J107" s="729"/>
      <c r="K107" s="729"/>
      <c r="L107" s="729"/>
      <c r="M107" s="729"/>
      <c r="N107" s="730"/>
    </row>
    <row r="108" spans="3:14" ht="17.100000000000001" customHeight="1" x14ac:dyDescent="0.2">
      <c r="C108" s="89"/>
      <c r="D108" s="169">
        <v>378.81</v>
      </c>
      <c r="E108" s="2" t="s">
        <v>173</v>
      </c>
      <c r="F108" s="729" t="s">
        <v>205</v>
      </c>
      <c r="G108" s="729"/>
      <c r="H108" s="729"/>
      <c r="I108" s="729"/>
      <c r="J108" s="729"/>
      <c r="K108" s="729"/>
      <c r="L108" s="729"/>
      <c r="M108" s="729"/>
      <c r="N108" s="730"/>
    </row>
    <row r="109" spans="3:14" ht="17.100000000000001" customHeight="1" x14ac:dyDescent="0.2">
      <c r="C109" s="89"/>
      <c r="D109" s="169">
        <v>392.81</v>
      </c>
      <c r="E109" s="2" t="s">
        <v>173</v>
      </c>
      <c r="F109" s="729" t="s">
        <v>211</v>
      </c>
      <c r="G109" s="729"/>
      <c r="H109" s="729"/>
      <c r="I109" s="729"/>
      <c r="J109" s="729"/>
      <c r="K109" s="729"/>
      <c r="L109" s="729"/>
      <c r="M109" s="729"/>
      <c r="N109" s="730"/>
    </row>
    <row r="110" spans="3:14" ht="17.100000000000001" customHeight="1" x14ac:dyDescent="0.2">
      <c r="C110" s="89"/>
      <c r="D110" s="169">
        <v>405.06</v>
      </c>
      <c r="E110" s="2" t="s">
        <v>173</v>
      </c>
      <c r="F110" s="729" t="s">
        <v>212</v>
      </c>
      <c r="G110" s="729"/>
      <c r="H110" s="729"/>
      <c r="I110" s="729"/>
      <c r="J110" s="729"/>
      <c r="K110" s="729"/>
      <c r="L110" s="729"/>
      <c r="M110" s="729"/>
      <c r="N110" s="730"/>
    </row>
    <row r="111" spans="3:14" ht="17.100000000000001" customHeight="1" x14ac:dyDescent="0.2">
      <c r="C111" s="89"/>
      <c r="D111" s="169">
        <v>407.36</v>
      </c>
      <c r="E111" s="2" t="s">
        <v>173</v>
      </c>
      <c r="F111" s="729" t="s">
        <v>214</v>
      </c>
      <c r="G111" s="729"/>
      <c r="H111" s="729"/>
      <c r="I111" s="729"/>
      <c r="J111" s="729"/>
      <c r="K111" s="729"/>
      <c r="L111" s="729"/>
      <c r="M111" s="729"/>
      <c r="N111" s="730"/>
    </row>
    <row r="112" spans="3:14" ht="17.100000000000001" customHeight="1" x14ac:dyDescent="0.2">
      <c r="C112" s="89"/>
      <c r="D112" s="169">
        <v>405.82</v>
      </c>
      <c r="E112" s="2" t="s">
        <v>173</v>
      </c>
      <c r="F112" s="729" t="s">
        <v>217</v>
      </c>
      <c r="G112" s="729"/>
      <c r="H112" s="729"/>
      <c r="I112" s="729"/>
      <c r="J112" s="729"/>
      <c r="K112" s="729"/>
      <c r="L112" s="729"/>
      <c r="M112" s="729"/>
      <c r="N112" s="730"/>
    </row>
    <row r="113" spans="3:14" ht="17.100000000000001" customHeight="1" x14ac:dyDescent="0.2">
      <c r="C113" s="89"/>
      <c r="D113" s="169">
        <v>406.97</v>
      </c>
      <c r="E113" s="2" t="s">
        <v>173</v>
      </c>
      <c r="F113" s="729" t="s">
        <v>234</v>
      </c>
      <c r="G113" s="729"/>
      <c r="H113" s="729"/>
      <c r="I113" s="729"/>
      <c r="J113" s="729"/>
      <c r="K113" s="729"/>
      <c r="L113" s="729"/>
      <c r="M113" s="729"/>
      <c r="N113" s="730"/>
    </row>
    <row r="114" spans="3:14" ht="17.100000000000001" customHeight="1" x14ac:dyDescent="0.2">
      <c r="C114" s="89"/>
      <c r="D114" s="169">
        <v>409.65</v>
      </c>
      <c r="E114" s="2" t="s">
        <v>173</v>
      </c>
      <c r="F114" s="729" t="s">
        <v>239</v>
      </c>
      <c r="G114" s="729"/>
      <c r="H114" s="729"/>
      <c r="I114" s="729"/>
      <c r="J114" s="729"/>
      <c r="K114" s="729"/>
      <c r="L114" s="729"/>
      <c r="M114" s="729"/>
      <c r="N114" s="730"/>
    </row>
    <row r="115" spans="3:14" ht="17.100000000000001" customHeight="1" x14ac:dyDescent="0.2">
      <c r="C115" s="89"/>
      <c r="D115" s="169">
        <v>411.56</v>
      </c>
      <c r="E115" s="2" t="s">
        <v>173</v>
      </c>
      <c r="F115" s="729" t="s">
        <v>246</v>
      </c>
      <c r="G115" s="729"/>
      <c r="H115" s="729"/>
      <c r="I115" s="729"/>
      <c r="J115" s="729"/>
      <c r="K115" s="729"/>
      <c r="L115" s="729"/>
      <c r="M115" s="729"/>
      <c r="N115" s="730"/>
    </row>
    <row r="116" spans="3:14" ht="17.100000000000001" customHeight="1" x14ac:dyDescent="0.2">
      <c r="C116" s="89"/>
      <c r="D116" s="169">
        <v>415.43</v>
      </c>
      <c r="E116" s="2" t="s">
        <v>173</v>
      </c>
      <c r="F116" s="729" t="s">
        <v>255</v>
      </c>
      <c r="G116" s="729"/>
      <c r="H116" s="729"/>
      <c r="I116" s="729"/>
      <c r="J116" s="729"/>
      <c r="K116" s="729"/>
      <c r="L116" s="729"/>
      <c r="M116" s="729"/>
      <c r="N116" s="730"/>
    </row>
    <row r="117" spans="3:14" ht="17.100000000000001" customHeight="1" x14ac:dyDescent="0.2">
      <c r="C117" s="89"/>
      <c r="D117" s="169">
        <v>419.1</v>
      </c>
      <c r="E117" s="2" t="s">
        <v>173</v>
      </c>
      <c r="F117" s="729" t="s">
        <v>256</v>
      </c>
      <c r="G117" s="729"/>
      <c r="H117" s="729"/>
      <c r="I117" s="729"/>
      <c r="J117" s="729"/>
      <c r="K117" s="729"/>
      <c r="L117" s="729"/>
      <c r="M117" s="729"/>
      <c r="N117" s="730"/>
    </row>
    <row r="118" spans="3:14" ht="17.100000000000001" customHeight="1" x14ac:dyDescent="0.2">
      <c r="C118" s="89"/>
      <c r="D118" s="169">
        <v>420.32</v>
      </c>
      <c r="E118" s="2" t="s">
        <v>173</v>
      </c>
      <c r="F118" s="560" t="s">
        <v>257</v>
      </c>
      <c r="G118" s="729"/>
      <c r="H118" s="729"/>
      <c r="I118" s="729"/>
      <c r="J118" s="729"/>
      <c r="K118" s="729"/>
      <c r="L118" s="729"/>
      <c r="M118" s="729"/>
      <c r="N118" s="730"/>
    </row>
    <row r="119" spans="3:14" ht="17.100000000000001" customHeight="1" x14ac:dyDescent="0.2">
      <c r="C119" s="89"/>
      <c r="D119" s="169">
        <v>474.1</v>
      </c>
      <c r="E119" s="2" t="s">
        <v>173</v>
      </c>
      <c r="F119" s="560" t="s">
        <v>277</v>
      </c>
      <c r="G119" s="729"/>
      <c r="H119" s="729"/>
      <c r="I119" s="729"/>
      <c r="J119" s="729"/>
      <c r="K119" s="729"/>
      <c r="L119" s="729"/>
      <c r="M119" s="729"/>
      <c r="N119" s="730"/>
    </row>
    <row r="120" spans="3:14" ht="17.100000000000001" customHeight="1" x14ac:dyDescent="0.2">
      <c r="C120" s="89"/>
      <c r="D120" s="169">
        <v>476.83</v>
      </c>
      <c r="E120" s="2" t="s">
        <v>173</v>
      </c>
      <c r="F120" s="560" t="s">
        <v>416</v>
      </c>
      <c r="G120" s="729"/>
      <c r="H120" s="729"/>
      <c r="I120" s="729"/>
      <c r="J120" s="729"/>
      <c r="K120" s="729"/>
      <c r="L120" s="729"/>
      <c r="M120" s="729"/>
      <c r="N120" s="730"/>
    </row>
    <row r="121" spans="3:14" ht="17.100000000000001" customHeight="1" x14ac:dyDescent="0.2">
      <c r="C121" s="89"/>
      <c r="D121" s="169">
        <v>480</v>
      </c>
      <c r="E121" s="2" t="s">
        <v>173</v>
      </c>
      <c r="F121" s="560" t="s">
        <v>420</v>
      </c>
      <c r="G121" s="729"/>
      <c r="H121" s="729"/>
      <c r="I121" s="729"/>
      <c r="J121" s="729"/>
      <c r="K121" s="729"/>
      <c r="L121" s="729"/>
      <c r="M121" s="729"/>
      <c r="N121" s="730"/>
    </row>
    <row r="122" spans="3:14" ht="17.100000000000001" customHeight="1" thickBot="1" x14ac:dyDescent="0.25">
      <c r="C122" s="171"/>
      <c r="D122" s="143"/>
      <c r="E122" s="143"/>
      <c r="F122" s="143"/>
      <c r="G122" s="143"/>
      <c r="H122" s="143"/>
      <c r="I122" s="143"/>
      <c r="J122" s="143"/>
      <c r="K122" s="143"/>
      <c r="L122" s="143"/>
      <c r="M122" s="143"/>
      <c r="N122" s="172"/>
    </row>
  </sheetData>
  <sheetProtection algorithmName="SHA-512" hashValue="BFh0QsGNoWbbhYpO3/EzH4Ejqmz5tt7UPx0nnSvjKvSnR3eD2ULIy40gO22ytAqlruN1DlFoJFVpnnTm8ArzLQ==" saltValue="bpZC1V7YoqoV42bB7gimfw==" spinCount="100000" sheet="1" objects="1" scenarios="1"/>
  <mergeCells count="90">
    <mergeCell ref="J18:K19"/>
    <mergeCell ref="F109:N109"/>
    <mergeCell ref="E7:F8"/>
    <mergeCell ref="C20:E21"/>
    <mergeCell ref="F20:F21"/>
    <mergeCell ref="I20:I21"/>
    <mergeCell ref="N45:N46"/>
    <mergeCell ref="C50:E51"/>
    <mergeCell ref="I50:K51"/>
    <mergeCell ref="J20:J21"/>
    <mergeCell ref="J31:K32"/>
    <mergeCell ref="L45:L46"/>
    <mergeCell ref="M45:M46"/>
    <mergeCell ref="D23:E24"/>
    <mergeCell ref="F23:F24"/>
    <mergeCell ref="C22:E22"/>
    <mergeCell ref="C2:G2"/>
    <mergeCell ref="H2:N2"/>
    <mergeCell ref="C3:G3"/>
    <mergeCell ref="H3:N3"/>
    <mergeCell ref="D27:E27"/>
    <mergeCell ref="N9:N41"/>
    <mergeCell ref="K20:K21"/>
    <mergeCell ref="D18:D19"/>
    <mergeCell ref="E18:F19"/>
    <mergeCell ref="I18:I19"/>
    <mergeCell ref="C23:C24"/>
    <mergeCell ref="D29:E30"/>
    <mergeCell ref="F29:F30"/>
    <mergeCell ref="C4:N4"/>
    <mergeCell ref="C5:N5"/>
    <mergeCell ref="D7:D8"/>
    <mergeCell ref="D25:E25"/>
    <mergeCell ref="D26:E26"/>
    <mergeCell ref="J60:K60"/>
    <mergeCell ref="N50:N62"/>
    <mergeCell ref="C57:C58"/>
    <mergeCell ref="D57:D58"/>
    <mergeCell ref="E57:E58"/>
    <mergeCell ref="I57:I58"/>
    <mergeCell ref="C60:H60"/>
    <mergeCell ref="C61:H61"/>
    <mergeCell ref="J61:K61"/>
    <mergeCell ref="J57:J58"/>
    <mergeCell ref="K57:K58"/>
    <mergeCell ref="J92:K92"/>
    <mergeCell ref="C62:H62"/>
    <mergeCell ref="E89:E90"/>
    <mergeCell ref="C89:C90"/>
    <mergeCell ref="D89:D90"/>
    <mergeCell ref="F103:N103"/>
    <mergeCell ref="J62:K62"/>
    <mergeCell ref="F110:N110"/>
    <mergeCell ref="F108:N108"/>
    <mergeCell ref="F106:N106"/>
    <mergeCell ref="C93:H93"/>
    <mergeCell ref="J93:K93"/>
    <mergeCell ref="C94:H94"/>
    <mergeCell ref="F102:N102"/>
    <mergeCell ref="N81:N94"/>
    <mergeCell ref="F104:N104"/>
    <mergeCell ref="C82:E83"/>
    <mergeCell ref="J94:K94"/>
    <mergeCell ref="F100:N100"/>
    <mergeCell ref="F101:N101"/>
    <mergeCell ref="C92:H92"/>
    <mergeCell ref="F115:N115"/>
    <mergeCell ref="F113:N113"/>
    <mergeCell ref="F111:N111"/>
    <mergeCell ref="F121:N121"/>
    <mergeCell ref="F105:N105"/>
    <mergeCell ref="F114:N114"/>
    <mergeCell ref="F112:N112"/>
    <mergeCell ref="F107:N107"/>
    <mergeCell ref="F116:N116"/>
    <mergeCell ref="F117:N117"/>
    <mergeCell ref="F118:N118"/>
    <mergeCell ref="F119:N119"/>
    <mergeCell ref="F120:N120"/>
    <mergeCell ref="N65:N78"/>
    <mergeCell ref="C66:E67"/>
    <mergeCell ref="C73:C74"/>
    <mergeCell ref="D73:D74"/>
    <mergeCell ref="E73:E74"/>
    <mergeCell ref="C76:H76"/>
    <mergeCell ref="J76:K76"/>
    <mergeCell ref="C77:H77"/>
    <mergeCell ref="J77:K77"/>
    <mergeCell ref="C78:H78"/>
    <mergeCell ref="J78:K78"/>
  </mergeCells>
  <phoneticPr fontId="0" type="noConversion"/>
  <conditionalFormatting sqref="E11:E15">
    <cfRule type="expression" dxfId="29" priority="3" stopIfTrue="1">
      <formula>$F11=0</formula>
    </cfRule>
  </conditionalFormatting>
  <conditionalFormatting sqref="F11:F15 I11:I15 K11:K15 F23:F27">
    <cfRule type="cellIs" dxfId="28" priority="2" stopIfTrue="1" operator="equal">
      <formula>0</formula>
    </cfRule>
  </conditionalFormatting>
  <conditionalFormatting sqref="I23:K26 I35:K40">
    <cfRule type="expression" dxfId="27" priority="1" stopIfTrue="1">
      <formula>$J23="n"</formula>
    </cfRule>
  </conditionalFormatting>
  <dataValidations disablePrompts="1" count="1">
    <dataValidation type="list" allowBlank="1" showInputMessage="1" showErrorMessage="1" sqref="I32" xr:uid="{00000000-0002-0000-0400-000000000000}">
      <formula1>$I$35:$I$40</formula1>
    </dataValidation>
  </dataValidations>
  <printOptions horizontalCentered="1"/>
  <pageMargins left="0.78740157480314965" right="0.39370078740157483" top="0.78740157480314965" bottom="0.78740157480314965" header="0.51181102362204722" footer="0.51181102362204722"/>
  <pageSetup paperSize="9" scale="71" fitToHeight="2" orientation="portrait" r:id="rId1"/>
  <headerFooter alignWithMargins="0">
    <oddHeader>&amp;L&amp;10Comune di CARAVAGGIO - Provincia di Bergamo</oddHeader>
    <oddFooter>&amp;R&amp;10Tabella di classamento dell'edificio</oddFooter>
  </headerFooter>
  <rowBreaks count="1" manualBreakCount="1">
    <brk id="47" min="2" max="13" man="1"/>
  </rowBreaks>
  <ignoredErrors>
    <ignoredError sqref="C9:T10 C28:T31 C33:T38 C32:H32 J32:T32 F51:T51 D97:T97 C82:T85 D81:M81 F86:T86 C54:D55 G24:T27 G23:I23 K23:T23 C88:T91 C57:T59 C56:I56 K56:T56 F54:J55 C79 C60:I60 K60:T60 G17:T22 M13:T13 I94:T94 C92:I92 L92:T92 C40:T48 C39:J39 L39:T39 M11:T12 G11:H16 M14:T16 L54:T54 L55:T55 C62:T62 C69:E69 O81:T81 C52:T53 F50:H50 O50:T50 M79:T79 C86:D87 F87:T87 O95:T96 C61:I61 K61:T61 C93:I93 L93:T93 J50:M50" numberStoredAsText="1"/>
    <ignoredError sqref="C12:D12 C11:D11 F11 C16:F27 C13:D13 F13 C14 F14 F12 C15:D15 F15" numberStoredAsText="1" unlockedFormula="1"/>
    <ignoredError sqref="L13 I13:J13 I14:L16 I11:L12" evalError="1" numberStoredAsText="1"/>
    <ignoredError sqref="K13"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pageSetUpPr fitToPage="1"/>
  </sheetPr>
  <dimension ref="B2:O64"/>
  <sheetViews>
    <sheetView view="pageBreakPreview" zoomScale="80" zoomScaleNormal="100" zoomScaleSheetLayoutView="80" workbookViewId="0">
      <selection activeCell="H20" sqref="H20"/>
    </sheetView>
  </sheetViews>
  <sheetFormatPr defaultColWidth="8.88671875" defaultRowHeight="17.100000000000001" customHeight="1" outlineLevelRow="1" x14ac:dyDescent="0.2"/>
  <cols>
    <col min="1" max="2" width="2.77734375" style="14" customWidth="1"/>
    <col min="3" max="4" width="20.77734375" style="14" customWidth="1"/>
    <col min="5" max="5" width="16.77734375" style="14" customWidth="1"/>
    <col min="6" max="6" width="8.77734375" style="14" customWidth="1"/>
    <col min="7" max="8" width="16.77734375" style="14" customWidth="1"/>
    <col min="9" max="9" width="2.77734375" style="14" customWidth="1"/>
    <col min="10" max="10" width="8.77734375" style="14" customWidth="1"/>
    <col min="11" max="14" width="10.77734375" style="14" customWidth="1"/>
    <col min="15" max="16384" width="8.88671875" style="14"/>
  </cols>
  <sheetData>
    <row r="2" spans="2:14" ht="50.1" customHeight="1" x14ac:dyDescent="0.2">
      <c r="C2" s="622" t="str">
        <f>'Copertina 2025'!C17</f>
        <v>Segnalazione Certificata di Inizio Attività in SANATORIA presentata da:</v>
      </c>
      <c r="D2" s="622"/>
      <c r="E2" s="623" t="str">
        <f>'Copertina 2025'!E17</f>
        <v>inserire nominativo del richiedente</v>
      </c>
      <c r="F2" s="623"/>
      <c r="G2" s="623"/>
      <c r="H2" s="623"/>
      <c r="J2" s="67"/>
      <c r="L2" s="64"/>
      <c r="M2" s="64"/>
    </row>
    <row r="3" spans="2:14" ht="35.1" customHeight="1" thickBot="1" x14ac:dyDescent="0.25">
      <c r="C3" s="624" t="s">
        <v>6</v>
      </c>
      <c r="D3" s="624"/>
      <c r="E3" s="623" t="str">
        <f>'Copertina 2025'!E28</f>
        <v>indicare la Via/Piazza/ecc.</v>
      </c>
      <c r="F3" s="623"/>
      <c r="G3" s="623"/>
      <c r="H3" s="623"/>
      <c r="I3" s="68">
        <f>'classe edif.'!M45</f>
        <v>5</v>
      </c>
      <c r="J3" s="69"/>
      <c r="K3" s="351"/>
      <c r="L3" s="351"/>
      <c r="M3" s="351"/>
      <c r="N3" s="70"/>
    </row>
    <row r="4" spans="2:14" ht="20.100000000000001" customHeight="1" outlineLevel="1" x14ac:dyDescent="0.2">
      <c r="B4" s="71"/>
      <c r="C4" s="809" t="s">
        <v>69</v>
      </c>
      <c r="D4" s="810"/>
      <c r="E4" s="810"/>
      <c r="F4" s="810"/>
      <c r="G4" s="810"/>
      <c r="H4" s="811"/>
      <c r="I4" s="424"/>
      <c r="J4" s="72"/>
    </row>
    <row r="5" spans="2:14" ht="20.100000000000001" customHeight="1" outlineLevel="1" x14ac:dyDescent="0.2">
      <c r="B5" s="71"/>
      <c r="C5" s="427" t="s">
        <v>273</v>
      </c>
      <c r="D5" s="428"/>
      <c r="E5" s="273" t="s">
        <v>70</v>
      </c>
      <c r="F5" s="73"/>
      <c r="G5" s="284" t="s">
        <v>71</v>
      </c>
      <c r="H5" s="437"/>
      <c r="I5" s="424"/>
      <c r="J5" s="72"/>
    </row>
    <row r="6" spans="2:14" ht="20.100000000000001" customHeight="1" outlineLevel="1" x14ac:dyDescent="0.2">
      <c r="B6" s="71"/>
      <c r="C6" s="807" t="s">
        <v>72</v>
      </c>
      <c r="D6" s="796" t="s">
        <v>71</v>
      </c>
      <c r="E6" s="429" t="s">
        <v>73</v>
      </c>
      <c r="F6" s="75">
        <v>1</v>
      </c>
      <c r="G6" s="430">
        <v>0.06</v>
      </c>
      <c r="H6" s="435"/>
      <c r="I6" s="424"/>
      <c r="J6" s="72"/>
      <c r="K6" s="805"/>
      <c r="L6" s="805"/>
      <c r="M6" s="805"/>
      <c r="N6" s="805"/>
    </row>
    <row r="7" spans="2:14" ht="20.100000000000001" customHeight="1" outlineLevel="1" x14ac:dyDescent="0.2">
      <c r="B7" s="71"/>
      <c r="C7" s="808"/>
      <c r="D7" s="796"/>
      <c r="E7" s="433" t="s">
        <v>74</v>
      </c>
      <c r="F7" s="75">
        <v>4</v>
      </c>
      <c r="G7" s="431">
        <v>0.08</v>
      </c>
      <c r="H7" s="435"/>
      <c r="I7" s="424"/>
      <c r="J7" s="72"/>
      <c r="K7" s="805"/>
      <c r="L7" s="805"/>
      <c r="M7" s="805"/>
      <c r="N7" s="805"/>
    </row>
    <row r="8" spans="2:14" ht="20.100000000000001" customHeight="1" outlineLevel="1" x14ac:dyDescent="0.2">
      <c r="B8" s="71"/>
      <c r="C8" s="808"/>
      <c r="D8" s="796"/>
      <c r="E8" s="434" t="s">
        <v>75</v>
      </c>
      <c r="F8" s="75">
        <v>9</v>
      </c>
      <c r="G8" s="432">
        <v>0.18</v>
      </c>
      <c r="H8" s="435"/>
      <c r="I8" s="424"/>
      <c r="J8" s="72"/>
      <c r="K8" s="805"/>
      <c r="L8" s="805"/>
      <c r="M8" s="805"/>
      <c r="N8" s="805"/>
    </row>
    <row r="9" spans="2:14" ht="20.100000000000001" customHeight="1" outlineLevel="1" x14ac:dyDescent="0.2">
      <c r="B9" s="71"/>
      <c r="C9" s="438" t="s">
        <v>276</v>
      </c>
      <c r="D9" s="405"/>
      <c r="E9" s="405"/>
      <c r="F9" s="406"/>
      <c r="G9" s="406"/>
      <c r="H9" s="407"/>
      <c r="I9" s="424"/>
      <c r="J9" s="72"/>
      <c r="K9" s="49"/>
      <c r="L9" s="49"/>
      <c r="M9" s="49"/>
      <c r="N9" s="61"/>
    </row>
    <row r="10" spans="2:14" ht="20.100000000000001" customHeight="1" outlineLevel="1" x14ac:dyDescent="0.2">
      <c r="B10" s="71"/>
      <c r="C10" s="397"/>
      <c r="D10" s="394"/>
      <c r="E10" s="394"/>
      <c r="F10" s="394"/>
      <c r="G10" s="394"/>
      <c r="H10" s="398"/>
      <c r="I10" s="424"/>
      <c r="J10" s="72"/>
      <c r="K10" s="49"/>
      <c r="L10" s="49"/>
      <c r="M10" s="49"/>
      <c r="N10" s="61"/>
    </row>
    <row r="11" spans="2:14" ht="20.100000000000001" customHeight="1" outlineLevel="1" x14ac:dyDescent="0.2">
      <c r="B11" s="71"/>
      <c r="C11" s="393"/>
      <c r="D11" s="394"/>
      <c r="E11" s="76"/>
      <c r="F11" s="394"/>
      <c r="G11" s="436" t="s">
        <v>76</v>
      </c>
      <c r="H11" s="439">
        <v>0</v>
      </c>
      <c r="I11" s="424"/>
      <c r="J11" s="72"/>
      <c r="K11" s="49"/>
      <c r="L11" s="49"/>
      <c r="M11" s="49"/>
      <c r="N11" s="61"/>
    </row>
    <row r="12" spans="2:14" ht="20.100000000000001" customHeight="1" outlineLevel="1" x14ac:dyDescent="0.2">
      <c r="B12" s="71"/>
      <c r="C12" s="381" t="s">
        <v>273</v>
      </c>
      <c r="D12" s="382">
        <f>'classe edif.'!$J$62+H11</f>
        <v>0</v>
      </c>
      <c r="E12" s="367" t="s">
        <v>77</v>
      </c>
      <c r="F12" s="383">
        <f>IF($D$6="nuove costruzioni",VLOOKUP('classe edif.'!$M$45,$F$6:$G$8,2,TRUE),VLOOKUP('classe edif.'!$M$45,$F$6:$G$8,3,TRUE))</f>
        <v>0.08</v>
      </c>
      <c r="G12" s="384"/>
      <c r="H12" s="390">
        <f>$D$12*$F$12</f>
        <v>0</v>
      </c>
      <c r="I12" s="424"/>
      <c r="J12" s="72"/>
      <c r="K12" s="61"/>
      <c r="L12" s="61"/>
      <c r="M12" s="61"/>
      <c r="N12" s="61"/>
    </row>
    <row r="13" spans="2:14" ht="20.100000000000001" customHeight="1" outlineLevel="1" thickBot="1" x14ac:dyDescent="0.25">
      <c r="B13" s="71"/>
      <c r="C13" s="400"/>
      <c r="D13" s="401"/>
      <c r="E13" s="402"/>
      <c r="F13" s="403"/>
      <c r="G13" s="404"/>
      <c r="H13" s="399"/>
      <c r="I13" s="424"/>
      <c r="J13" s="72"/>
      <c r="K13" s="61"/>
      <c r="L13" s="61"/>
      <c r="M13" s="61"/>
      <c r="N13" s="61"/>
    </row>
    <row r="14" spans="2:14" ht="19.5" customHeight="1" x14ac:dyDescent="0.2">
      <c r="B14" s="71"/>
      <c r="C14" s="385"/>
      <c r="D14" s="386"/>
      <c r="E14" s="387"/>
      <c r="F14" s="388"/>
      <c r="G14" s="389"/>
      <c r="H14" s="342"/>
      <c r="J14" s="72"/>
      <c r="K14" s="61"/>
      <c r="L14" s="61"/>
      <c r="M14" s="61"/>
      <c r="N14" s="61"/>
    </row>
    <row r="15" spans="2:14" ht="20.100000000000001" customHeight="1" outlineLevel="1" x14ac:dyDescent="0.2">
      <c r="B15" s="71"/>
      <c r="C15" s="427" t="s">
        <v>268</v>
      </c>
      <c r="D15" s="428"/>
      <c r="E15" s="273" t="s">
        <v>70</v>
      </c>
      <c r="F15" s="73"/>
      <c r="G15" s="74" t="s">
        <v>71</v>
      </c>
      <c r="H15" s="437"/>
      <c r="I15" s="425"/>
      <c r="J15" s="72"/>
    </row>
    <row r="16" spans="2:14" ht="20.100000000000001" customHeight="1" outlineLevel="1" x14ac:dyDescent="0.2">
      <c r="B16" s="71"/>
      <c r="C16" s="807" t="s">
        <v>72</v>
      </c>
      <c r="D16" s="796" t="s">
        <v>71</v>
      </c>
      <c r="E16" s="429" t="s">
        <v>73</v>
      </c>
      <c r="F16" s="75">
        <v>1</v>
      </c>
      <c r="G16" s="430">
        <v>0.06</v>
      </c>
      <c r="H16" s="435"/>
      <c r="I16" s="425"/>
      <c r="J16" s="72"/>
      <c r="K16" s="49"/>
      <c r="L16" s="49"/>
      <c r="M16" s="49"/>
      <c r="N16" s="49"/>
    </row>
    <row r="17" spans="2:14" ht="20.100000000000001" customHeight="1" outlineLevel="1" x14ac:dyDescent="0.2">
      <c r="B17" s="71"/>
      <c r="C17" s="808"/>
      <c r="D17" s="796"/>
      <c r="E17" s="433" t="s">
        <v>74</v>
      </c>
      <c r="F17" s="75">
        <v>4</v>
      </c>
      <c r="G17" s="431">
        <v>0.08</v>
      </c>
      <c r="H17" s="435"/>
      <c r="I17" s="425"/>
      <c r="J17" s="72"/>
      <c r="K17" s="49"/>
      <c r="L17" s="49"/>
      <c r="M17" s="49"/>
      <c r="N17" s="49"/>
    </row>
    <row r="18" spans="2:14" ht="20.100000000000001" customHeight="1" outlineLevel="1" x14ac:dyDescent="0.2">
      <c r="B18" s="71"/>
      <c r="C18" s="808"/>
      <c r="D18" s="796"/>
      <c r="E18" s="434" t="s">
        <v>75</v>
      </c>
      <c r="F18" s="75">
        <v>9</v>
      </c>
      <c r="G18" s="432">
        <v>0.18</v>
      </c>
      <c r="H18" s="435"/>
      <c r="I18" s="425"/>
      <c r="J18" s="72"/>
      <c r="K18" s="49"/>
      <c r="L18" s="49"/>
      <c r="M18" s="49"/>
      <c r="N18" s="49"/>
    </row>
    <row r="19" spans="2:14" ht="20.100000000000001" customHeight="1" outlineLevel="1" x14ac:dyDescent="0.2">
      <c r="B19" s="71"/>
      <c r="C19" s="397"/>
      <c r="D19" s="394"/>
      <c r="E19" s="394"/>
      <c r="F19" s="394"/>
      <c r="G19" s="394"/>
      <c r="H19" s="398"/>
      <c r="I19" s="425"/>
      <c r="J19" s="72"/>
      <c r="K19" s="49"/>
      <c r="L19" s="49"/>
      <c r="M19" s="49"/>
      <c r="N19" s="61"/>
    </row>
    <row r="20" spans="2:14" ht="20.100000000000001" customHeight="1" outlineLevel="1" x14ac:dyDescent="0.2">
      <c r="B20" s="71"/>
      <c r="C20" s="393"/>
      <c r="D20" s="394"/>
      <c r="E20" s="76"/>
      <c r="F20" s="394"/>
      <c r="G20" s="77" t="s">
        <v>76</v>
      </c>
      <c r="H20" s="395">
        <v>0</v>
      </c>
      <c r="I20" s="425"/>
      <c r="J20" s="72"/>
      <c r="K20" s="49"/>
      <c r="L20" s="49"/>
      <c r="M20" s="49"/>
      <c r="N20" s="61"/>
    </row>
    <row r="21" spans="2:14" ht="20.100000000000001" customHeight="1" outlineLevel="1" x14ac:dyDescent="0.2">
      <c r="B21" s="71"/>
      <c r="C21" s="381" t="s">
        <v>262</v>
      </c>
      <c r="D21" s="382">
        <f>'classe edif.'!$J$78+H20</f>
        <v>0</v>
      </c>
      <c r="E21" s="367" t="s">
        <v>78</v>
      </c>
      <c r="F21" s="383">
        <f>IF($D$16="nuove costruzioni",VLOOKUP('classe edif.'!$M$45,$F$16:$G$18,2,TRUE),VLOOKUP('classe edif.'!$M$45,$F$16:$G$18,3,TRUE))</f>
        <v>0.08</v>
      </c>
      <c r="G21" s="391">
        <f>$D$21*$F$21</f>
        <v>0</v>
      </c>
      <c r="H21" s="396"/>
      <c r="I21" s="425"/>
      <c r="J21" s="72"/>
      <c r="K21" s="61"/>
      <c r="L21" s="61"/>
      <c r="M21" s="61"/>
      <c r="N21" s="61"/>
    </row>
    <row r="22" spans="2:14" ht="20.100000000000001" customHeight="1" outlineLevel="1" x14ac:dyDescent="0.2">
      <c r="B22" s="71"/>
      <c r="C22" s="392" t="s">
        <v>403</v>
      </c>
      <c r="D22" s="382"/>
      <c r="E22" s="382"/>
      <c r="F22" s="382"/>
      <c r="G22" s="382"/>
      <c r="H22" s="390">
        <f>$G$21*(50%)</f>
        <v>0</v>
      </c>
      <c r="I22" s="425"/>
      <c r="J22" s="72"/>
      <c r="K22" s="61"/>
      <c r="L22" s="61"/>
      <c r="M22" s="61"/>
      <c r="N22" s="61"/>
    </row>
    <row r="23" spans="2:14" ht="20.100000000000001" customHeight="1" thickBot="1" x14ac:dyDescent="0.25">
      <c r="B23" s="71"/>
      <c r="C23" s="411"/>
      <c r="D23" s="401"/>
      <c r="E23" s="401"/>
      <c r="F23" s="401"/>
      <c r="G23" s="401"/>
      <c r="H23" s="399"/>
      <c r="J23" s="72"/>
      <c r="K23" s="61"/>
      <c r="L23" s="61"/>
      <c r="M23" s="61"/>
      <c r="N23" s="61"/>
    </row>
    <row r="24" spans="2:14" ht="20.100000000000001" hidden="1" customHeight="1" outlineLevel="1" x14ac:dyDescent="0.2">
      <c r="B24" s="71"/>
      <c r="C24" s="231"/>
      <c r="D24" s="78"/>
      <c r="E24" s="48"/>
      <c r="F24" s="173"/>
      <c r="G24" s="79"/>
      <c r="H24" s="232"/>
      <c r="I24" s="426"/>
      <c r="J24" s="72"/>
      <c r="K24" s="61"/>
      <c r="L24" s="61"/>
      <c r="M24" s="61"/>
      <c r="N24" s="61"/>
    </row>
    <row r="25" spans="2:14" ht="20.100000000000001" hidden="1" customHeight="1" outlineLevel="1" x14ac:dyDescent="0.2">
      <c r="B25" s="71"/>
      <c r="C25" s="427" t="s">
        <v>269</v>
      </c>
      <c r="D25" s="428"/>
      <c r="E25" s="273" t="s">
        <v>70</v>
      </c>
      <c r="F25" s="73"/>
      <c r="G25" s="74" t="s">
        <v>71</v>
      </c>
      <c r="H25" s="437"/>
      <c r="I25" s="426"/>
      <c r="J25" s="72"/>
    </row>
    <row r="26" spans="2:14" ht="20.100000000000001" hidden="1" customHeight="1" outlineLevel="1" x14ac:dyDescent="0.2">
      <c r="B26" s="71"/>
      <c r="C26" s="807" t="s">
        <v>72</v>
      </c>
      <c r="D26" s="796" t="s">
        <v>71</v>
      </c>
      <c r="E26" s="429" t="s">
        <v>73</v>
      </c>
      <c r="F26" s="75">
        <v>1</v>
      </c>
      <c r="G26" s="430">
        <v>0.06</v>
      </c>
      <c r="H26" s="435"/>
      <c r="I26" s="426"/>
      <c r="J26" s="72"/>
      <c r="K26" s="49"/>
      <c r="L26" s="49"/>
      <c r="M26" s="49"/>
      <c r="N26" s="49"/>
    </row>
    <row r="27" spans="2:14" ht="20.100000000000001" hidden="1" customHeight="1" outlineLevel="1" x14ac:dyDescent="0.2">
      <c r="B27" s="71"/>
      <c r="C27" s="808"/>
      <c r="D27" s="796"/>
      <c r="E27" s="433" t="s">
        <v>74</v>
      </c>
      <c r="F27" s="75">
        <v>4</v>
      </c>
      <c r="G27" s="431">
        <v>0.08</v>
      </c>
      <c r="H27" s="435"/>
      <c r="I27" s="426"/>
      <c r="J27" s="72"/>
      <c r="K27" s="49"/>
      <c r="L27" s="49"/>
      <c r="M27" s="49"/>
      <c r="N27" s="49"/>
    </row>
    <row r="28" spans="2:14" ht="20.100000000000001" hidden="1" customHeight="1" outlineLevel="1" x14ac:dyDescent="0.2">
      <c r="B28" s="71"/>
      <c r="C28" s="808"/>
      <c r="D28" s="796"/>
      <c r="E28" s="434" t="s">
        <v>75</v>
      </c>
      <c r="F28" s="75">
        <v>9</v>
      </c>
      <c r="G28" s="432">
        <v>0.18</v>
      </c>
      <c r="H28" s="435"/>
      <c r="I28" s="426"/>
      <c r="J28" s="72"/>
      <c r="K28" s="49"/>
      <c r="L28" s="49"/>
      <c r="M28" s="49"/>
      <c r="N28" s="49"/>
    </row>
    <row r="29" spans="2:14" ht="20.100000000000001" hidden="1" customHeight="1" outlineLevel="1" x14ac:dyDescent="0.2">
      <c r="B29" s="71"/>
      <c r="C29" s="397"/>
      <c r="D29" s="394"/>
      <c r="E29" s="394"/>
      <c r="F29" s="394"/>
      <c r="G29" s="394"/>
      <c r="H29" s="398"/>
      <c r="I29" s="426"/>
      <c r="J29" s="72"/>
      <c r="K29" s="49"/>
      <c r="L29" s="49"/>
      <c r="M29" s="49"/>
      <c r="N29" s="61"/>
    </row>
    <row r="30" spans="2:14" ht="20.100000000000001" hidden="1" customHeight="1" outlineLevel="1" x14ac:dyDescent="0.2">
      <c r="B30" s="71"/>
      <c r="C30" s="393"/>
      <c r="D30" s="394"/>
      <c r="E30" s="76"/>
      <c r="F30" s="394"/>
      <c r="G30" s="77"/>
      <c r="H30" s="477"/>
      <c r="I30" s="426"/>
      <c r="J30" s="72"/>
      <c r="K30" s="49"/>
      <c r="L30" s="49"/>
      <c r="M30" s="49"/>
      <c r="N30" s="61"/>
    </row>
    <row r="31" spans="2:14" ht="20.100000000000001" hidden="1" customHeight="1" outlineLevel="1" x14ac:dyDescent="0.2">
      <c r="B31" s="71"/>
      <c r="C31" s="381" t="s">
        <v>263</v>
      </c>
      <c r="D31" s="382">
        <f>'classe edif.'!$J$94+H30</f>
        <v>0</v>
      </c>
      <c r="E31" s="367" t="s">
        <v>78</v>
      </c>
      <c r="F31" s="383">
        <f>IF($D$26="nuove costruzioni",VLOOKUP('classe edif.'!$M$45,$F$26:$G$28,2,TRUE),VLOOKUP('classe edif.'!$M$45,$F$26:$G$28,3,TRUE))</f>
        <v>0.08</v>
      </c>
      <c r="G31" s="391">
        <f>$D$31*$F$31</f>
        <v>0</v>
      </c>
      <c r="H31" s="396"/>
      <c r="I31" s="426"/>
      <c r="J31" s="72"/>
      <c r="K31" s="61"/>
      <c r="L31" s="61"/>
      <c r="M31" s="61"/>
      <c r="N31" s="61"/>
    </row>
    <row r="32" spans="2:14" ht="20.100000000000001" hidden="1" customHeight="1" outlineLevel="1" x14ac:dyDescent="0.2">
      <c r="B32" s="71"/>
      <c r="C32" s="381" t="s">
        <v>271</v>
      </c>
      <c r="D32" s="382"/>
      <c r="E32" s="367"/>
      <c r="F32" s="383"/>
      <c r="G32" s="391">
        <f>$G$31*50%</f>
        <v>0</v>
      </c>
      <c r="H32" s="396"/>
      <c r="I32" s="426"/>
      <c r="J32" s="72"/>
      <c r="K32" s="61"/>
      <c r="L32" s="61"/>
      <c r="M32" s="61"/>
      <c r="N32" s="61"/>
    </row>
    <row r="33" spans="2:15" ht="20.100000000000001" hidden="1" customHeight="1" outlineLevel="1" x14ac:dyDescent="0.2">
      <c r="B33" s="71"/>
      <c r="C33" s="392" t="s">
        <v>272</v>
      </c>
      <c r="D33" s="382"/>
      <c r="E33" s="382"/>
      <c r="F33" s="382"/>
      <c r="G33" s="391">
        <f>$G$32*(10%)</f>
        <v>0</v>
      </c>
      <c r="H33" s="396"/>
      <c r="I33" s="426"/>
      <c r="J33" s="72"/>
      <c r="K33" s="61"/>
      <c r="L33" s="61"/>
      <c r="M33" s="61"/>
      <c r="N33" s="61"/>
    </row>
    <row r="34" spans="2:15" ht="20.100000000000001" hidden="1" customHeight="1" outlineLevel="1" x14ac:dyDescent="0.2">
      <c r="B34" s="71"/>
      <c r="C34" s="392" t="s">
        <v>270</v>
      </c>
      <c r="D34" s="382"/>
      <c r="E34" s="382"/>
      <c r="F34" s="382"/>
      <c r="G34" s="391"/>
      <c r="H34" s="390">
        <f>$G$32+$G$33</f>
        <v>0</v>
      </c>
      <c r="I34" s="426"/>
      <c r="J34" s="72"/>
      <c r="K34" s="61"/>
      <c r="L34" s="61"/>
      <c r="M34" s="61"/>
      <c r="N34" s="61"/>
    </row>
    <row r="35" spans="2:15" ht="20.100000000000001" hidden="1" customHeight="1" outlineLevel="1" thickBot="1" x14ac:dyDescent="0.25">
      <c r="B35" s="71"/>
      <c r="C35" s="411"/>
      <c r="D35" s="401"/>
      <c r="E35" s="401"/>
      <c r="F35" s="401"/>
      <c r="G35" s="401"/>
      <c r="H35" s="399"/>
      <c r="I35" s="426"/>
      <c r="J35" s="72"/>
      <c r="K35" s="61"/>
      <c r="L35" s="61"/>
      <c r="M35" s="61"/>
      <c r="N35" s="61"/>
    </row>
    <row r="36" spans="2:15" ht="20.100000000000001" hidden="1" customHeight="1" collapsed="1" thickBot="1" x14ac:dyDescent="0.25">
      <c r="B36" s="71"/>
      <c r="C36" s="298"/>
      <c r="D36" s="298"/>
      <c r="E36" s="298"/>
      <c r="F36" s="298"/>
      <c r="G36" s="298"/>
      <c r="H36" s="298"/>
      <c r="J36" s="72"/>
      <c r="K36" s="61"/>
      <c r="L36" s="61"/>
      <c r="M36" s="61"/>
      <c r="N36" s="61"/>
    </row>
    <row r="37" spans="2:15" ht="39.950000000000003" hidden="1" customHeight="1" outlineLevel="1" thickBot="1" x14ac:dyDescent="0.25">
      <c r="B37" s="71"/>
      <c r="C37" s="653" t="s">
        <v>31</v>
      </c>
      <c r="D37" s="654"/>
      <c r="E37" s="654"/>
      <c r="F37" s="654"/>
      <c r="G37" s="654"/>
      <c r="H37" s="655"/>
      <c r="J37" s="72"/>
      <c r="K37" s="61"/>
      <c r="L37" s="61"/>
      <c r="M37" s="61"/>
      <c r="N37" s="61"/>
    </row>
    <row r="38" spans="2:15" ht="20.100000000000001" hidden="1" customHeight="1" outlineLevel="1" x14ac:dyDescent="0.2">
      <c r="B38" s="71"/>
      <c r="C38" s="325"/>
      <c r="D38" s="356" t="s">
        <v>40</v>
      </c>
      <c r="E38" s="283"/>
      <c r="F38" s="283"/>
      <c r="G38" s="282"/>
      <c r="H38" s="232">
        <f>H12+H22+H34</f>
        <v>0</v>
      </c>
      <c r="J38" s="72"/>
      <c r="K38" s="61"/>
      <c r="L38" s="61"/>
      <c r="M38" s="61"/>
      <c r="N38" s="61"/>
    </row>
    <row r="39" spans="2:15" ht="20.100000000000001" hidden="1" customHeight="1" outlineLevel="1" x14ac:dyDescent="0.2">
      <c r="C39" s="645" t="s">
        <v>206</v>
      </c>
      <c r="D39" s="646"/>
      <c r="E39" s="2"/>
      <c r="F39" s="2"/>
      <c r="G39" s="2"/>
      <c r="H39" s="87"/>
      <c r="J39" s="72"/>
      <c r="K39" s="806"/>
      <c r="L39" s="806"/>
      <c r="M39" s="806"/>
      <c r="N39" s="806"/>
      <c r="O39" s="806"/>
    </row>
    <row r="40" spans="2:15" ht="20.100000000000001" hidden="1" customHeight="1" outlineLevel="1" thickBot="1" x14ac:dyDescent="0.25">
      <c r="B40" s="80"/>
      <c r="C40" s="645" t="s">
        <v>43</v>
      </c>
      <c r="D40" s="646"/>
      <c r="E40" s="646"/>
      <c r="F40" s="646"/>
      <c r="G40" s="440"/>
      <c r="H40" s="500"/>
      <c r="J40" s="72"/>
      <c r="K40" s="806"/>
      <c r="L40" s="806"/>
      <c r="M40" s="806"/>
      <c r="N40" s="806"/>
      <c r="O40" s="806"/>
    </row>
    <row r="41" spans="2:15" ht="39.950000000000003" hidden="1" customHeight="1" collapsed="1" thickBot="1" x14ac:dyDescent="0.25">
      <c r="B41" s="80"/>
      <c r="C41" s="797" t="s">
        <v>31</v>
      </c>
      <c r="D41" s="798"/>
      <c r="E41" s="299"/>
      <c r="F41" s="299"/>
      <c r="G41" s="300"/>
      <c r="H41" s="301">
        <f>($H$12+$H$22+$H$34)-$H$40</f>
        <v>0</v>
      </c>
      <c r="J41" s="72"/>
      <c r="K41" s="256"/>
      <c r="L41" s="256"/>
      <c r="M41" s="256"/>
      <c r="N41" s="256"/>
    </row>
    <row r="42" spans="2:15" ht="20.100000000000001" customHeight="1" thickBot="1" x14ac:dyDescent="0.25">
      <c r="B42" s="80"/>
      <c r="C42" s="286"/>
      <c r="D42" s="40"/>
      <c r="E42" s="40"/>
      <c r="F42" s="40"/>
      <c r="G42" s="282"/>
      <c r="H42" s="287"/>
      <c r="J42" s="72"/>
      <c r="K42" s="256"/>
      <c r="L42" s="256"/>
      <c r="M42" s="256"/>
      <c r="N42" s="256"/>
    </row>
    <row r="43" spans="2:15" ht="60" customHeight="1" outlineLevel="1" thickBot="1" x14ac:dyDescent="0.25">
      <c r="B43" s="80"/>
      <c r="C43" s="802" t="s">
        <v>519</v>
      </c>
      <c r="D43" s="803"/>
      <c r="E43" s="803"/>
      <c r="F43" s="803"/>
      <c r="G43" s="803"/>
      <c r="H43" s="804"/>
      <c r="J43" s="72"/>
    </row>
    <row r="44" spans="2:15" ht="30" customHeight="1" outlineLevel="1" thickBot="1" x14ac:dyDescent="0.25">
      <c r="C44" s="786"/>
      <c r="D44" s="787"/>
      <c r="E44" s="790" t="s">
        <v>242</v>
      </c>
      <c r="F44" s="791"/>
      <c r="G44" s="683"/>
      <c r="H44" s="684"/>
      <c r="J44" s="72"/>
    </row>
    <row r="45" spans="2:15" ht="30" customHeight="1" outlineLevel="1" thickTop="1" thickBot="1" x14ac:dyDescent="0.25">
      <c r="B45" s="80"/>
      <c r="C45" s="788"/>
      <c r="D45" s="789"/>
      <c r="E45" s="792" t="s">
        <v>31</v>
      </c>
      <c r="F45" s="793"/>
      <c r="G45" s="794">
        <f>IF(E44="gratuito",H41,H41*2)</f>
        <v>0</v>
      </c>
      <c r="H45" s="795"/>
      <c r="J45" s="72"/>
    </row>
    <row r="46" spans="2:15" ht="20.100000000000001" customHeight="1" thickBot="1" x14ac:dyDescent="0.25">
      <c r="B46" s="80"/>
      <c r="C46" s="286"/>
      <c r="D46" s="40"/>
      <c r="E46" s="40"/>
      <c r="F46" s="40"/>
      <c r="G46" s="282"/>
      <c r="H46" s="287"/>
      <c r="J46" s="72"/>
      <c r="K46" s="256"/>
      <c r="L46" s="256"/>
      <c r="M46" s="256"/>
      <c r="N46" s="256"/>
    </row>
    <row r="47" spans="2:15" ht="80.099999999999994" customHeight="1" outlineLevel="1" thickBot="1" x14ac:dyDescent="0.25">
      <c r="B47" s="80"/>
      <c r="C47" s="799" t="s">
        <v>520</v>
      </c>
      <c r="D47" s="800"/>
      <c r="E47" s="800"/>
      <c r="F47" s="800"/>
      <c r="G47" s="800"/>
      <c r="H47" s="801"/>
      <c r="J47" s="72"/>
    </row>
    <row r="48" spans="2:15" ht="30" customHeight="1" outlineLevel="1" thickBot="1" x14ac:dyDescent="0.25">
      <c r="C48" s="786"/>
      <c r="D48" s="787"/>
      <c r="E48" s="790" t="s">
        <v>242</v>
      </c>
      <c r="F48" s="791"/>
      <c r="G48" s="683"/>
      <c r="H48" s="684"/>
      <c r="J48" s="72"/>
    </row>
    <row r="49" spans="2:10" ht="30" customHeight="1" outlineLevel="1" thickTop="1" thickBot="1" x14ac:dyDescent="0.25">
      <c r="B49" s="80"/>
      <c r="C49" s="788"/>
      <c r="D49" s="789"/>
      <c r="E49" s="792" t="s">
        <v>31</v>
      </c>
      <c r="F49" s="793"/>
      <c r="G49" s="794">
        <f>IF(E48="gratuito",H41*1.2,(H41*2)*1.2)</f>
        <v>0</v>
      </c>
      <c r="H49" s="795"/>
      <c r="J49" s="72"/>
    </row>
    <row r="50" spans="2:10" ht="20.100000000000001" customHeight="1" x14ac:dyDescent="0.2">
      <c r="B50" s="80"/>
      <c r="D50" s="81"/>
      <c r="E50" s="81"/>
      <c r="F50" s="81"/>
      <c r="G50" s="81"/>
      <c r="H50" s="81"/>
      <c r="J50" s="72"/>
    </row>
    <row r="51" spans="2:10" ht="20.100000000000001" customHeight="1" x14ac:dyDescent="0.2">
      <c r="C51" s="49"/>
      <c r="J51" s="72"/>
    </row>
    <row r="52" spans="2:10" ht="20.100000000000001" hidden="1" customHeight="1" outlineLevel="1" x14ac:dyDescent="0.2">
      <c r="C52" s="356" t="s">
        <v>236</v>
      </c>
      <c r="D52" s="285" t="str">
        <f>'Copertina 2025'!D66</f>
        <v>PC</v>
      </c>
      <c r="F52" s="285" t="s">
        <v>242</v>
      </c>
    </row>
    <row r="53" spans="2:10" ht="20.100000000000001" hidden="1" customHeight="1" outlineLevel="1" x14ac:dyDescent="0.2">
      <c r="C53" s="356" t="s">
        <v>248</v>
      </c>
      <c r="D53" s="285" t="str">
        <f>'Copertina 2025'!D67</f>
        <v>SI</v>
      </c>
      <c r="F53" s="285" t="s">
        <v>243</v>
      </c>
    </row>
    <row r="54" spans="2:10" ht="20.100000000000001" hidden="1" customHeight="1" outlineLevel="1" x14ac:dyDescent="0.2">
      <c r="C54" s="356"/>
      <c r="D54" s="285" t="str">
        <f>'Copertina 2025'!D69</f>
        <v>36bis</v>
      </c>
      <c r="F54" s="285"/>
    </row>
    <row r="55" spans="2:10" ht="20.100000000000001" hidden="1" customHeight="1" outlineLevel="1" x14ac:dyDescent="0.2">
      <c r="C55" s="356" t="s">
        <v>237</v>
      </c>
      <c r="D55" s="285" t="str">
        <f>'Copertina 2025'!E37</f>
        <v>NO</v>
      </c>
    </row>
    <row r="56" spans="2:10" ht="20.100000000000001" hidden="1" customHeight="1" outlineLevel="1" x14ac:dyDescent="0.2">
      <c r="C56" s="356"/>
      <c r="D56" s="285"/>
    </row>
    <row r="57" spans="2:10" ht="20.100000000000001" hidden="1" customHeight="1" outlineLevel="1" x14ac:dyDescent="0.2">
      <c r="C57" s="592" t="s">
        <v>394</v>
      </c>
      <c r="D57" s="592"/>
    </row>
    <row r="58" spans="2:10" ht="20.100000000000001" hidden="1" customHeight="1" outlineLevel="1" x14ac:dyDescent="0.2">
      <c r="C58" s="592" t="s">
        <v>222</v>
      </c>
      <c r="D58" s="592"/>
    </row>
    <row r="59" spans="2:10" ht="20.100000000000001" hidden="1" customHeight="1" outlineLevel="1" x14ac:dyDescent="0.2">
      <c r="C59" s="592" t="s">
        <v>44</v>
      </c>
      <c r="D59" s="592"/>
    </row>
    <row r="60" spans="2:10" ht="20.100000000000001" hidden="1" customHeight="1" outlineLevel="1" x14ac:dyDescent="0.2">
      <c r="C60" s="592" t="s">
        <v>206</v>
      </c>
      <c r="D60" s="592"/>
      <c r="J60" s="351"/>
    </row>
    <row r="61" spans="2:10" ht="20.100000000000001" customHeight="1" collapsed="1" x14ac:dyDescent="0.2">
      <c r="J61" s="351"/>
    </row>
    <row r="62" spans="2:10" ht="20.100000000000001" customHeight="1" x14ac:dyDescent="0.2">
      <c r="J62" s="351"/>
    </row>
    <row r="63" spans="2:10" ht="20.100000000000001" customHeight="1" x14ac:dyDescent="0.2">
      <c r="J63" s="351"/>
    </row>
    <row r="64" spans="2:10" ht="20.100000000000001" customHeight="1" x14ac:dyDescent="0.2">
      <c r="J64" s="351"/>
    </row>
  </sheetData>
  <sheetProtection algorithmName="SHA-512" hashValue="UkkKDEYsK+DRxHo2ZJg+cripdBsI/ohsL/RhGWdeZR0kH4mnO29I2ZY/GUj8luWXtSs+Ji9lRC4z39BBJPcBjg==" saltValue="vH3Ho11AlEjLr8wZLU6Tkg==" spinCount="100000" sheet="1" objects="1" scenarios="1"/>
  <mergeCells count="34">
    <mergeCell ref="K6:N8"/>
    <mergeCell ref="K39:O40"/>
    <mergeCell ref="C39:D39"/>
    <mergeCell ref="C2:D2"/>
    <mergeCell ref="E2:H2"/>
    <mergeCell ref="C3:D3"/>
    <mergeCell ref="E3:H3"/>
    <mergeCell ref="D26:D28"/>
    <mergeCell ref="C26:C28"/>
    <mergeCell ref="C4:H4"/>
    <mergeCell ref="C6:C8"/>
    <mergeCell ref="C16:C18"/>
    <mergeCell ref="D16:D18"/>
    <mergeCell ref="C58:D58"/>
    <mergeCell ref="D6:D8"/>
    <mergeCell ref="C40:D40"/>
    <mergeCell ref="C60:D60"/>
    <mergeCell ref="G48:H48"/>
    <mergeCell ref="G49:H49"/>
    <mergeCell ref="E40:F40"/>
    <mergeCell ref="C59:D59"/>
    <mergeCell ref="C37:H37"/>
    <mergeCell ref="C57:D57"/>
    <mergeCell ref="C41:D41"/>
    <mergeCell ref="E48:F48"/>
    <mergeCell ref="C48:D49"/>
    <mergeCell ref="E49:F49"/>
    <mergeCell ref="C47:H47"/>
    <mergeCell ref="C43:H43"/>
    <mergeCell ref="C44:D45"/>
    <mergeCell ref="E44:F44"/>
    <mergeCell ref="G44:H44"/>
    <mergeCell ref="E45:F45"/>
    <mergeCell ref="G45:H45"/>
  </mergeCells>
  <phoneticPr fontId="0" type="noConversion"/>
  <conditionalFormatting sqref="C37:H41">
    <cfRule type="expression" dxfId="26" priority="34" stopIfTrue="1">
      <formula>$D$53="si"</formula>
    </cfRule>
  </conditionalFormatting>
  <conditionalFormatting sqref="C43:H45 C47:H49">
    <cfRule type="expression" dxfId="25" priority="1" stopIfTrue="1">
      <formula>$D$53&lt;&gt;"SI"</formula>
    </cfRule>
  </conditionalFormatting>
  <conditionalFormatting sqref="C43:H45">
    <cfRule type="expression" dxfId="24" priority="4">
      <formula>$D$54="36bis"</formula>
    </cfRule>
  </conditionalFormatting>
  <conditionalFormatting sqref="C47:H49">
    <cfRule type="expression" dxfId="23" priority="14">
      <formula>$D$54=36</formula>
    </cfRule>
  </conditionalFormatting>
  <conditionalFormatting sqref="E6 E26">
    <cfRule type="expression" dxfId="22" priority="24" stopIfTrue="1">
      <formula>$I$3&lt;=3</formula>
    </cfRule>
  </conditionalFormatting>
  <conditionalFormatting sqref="E7 E27">
    <cfRule type="expression" dxfId="21" priority="25" stopIfTrue="1">
      <formula>AND($I$3&gt;=4,$I$3&lt;=8)</formula>
    </cfRule>
  </conditionalFormatting>
  <conditionalFormatting sqref="E8 E28">
    <cfRule type="expression" dxfId="20" priority="23" stopIfTrue="1">
      <formula>$I$3&gt;=9</formula>
    </cfRule>
  </conditionalFormatting>
  <conditionalFormatting sqref="E16">
    <cfRule type="expression" dxfId="19" priority="12" stopIfTrue="1">
      <formula>$I$3&lt;=3</formula>
    </cfRule>
  </conditionalFormatting>
  <conditionalFormatting sqref="E17">
    <cfRule type="expression" dxfId="18" priority="13" stopIfTrue="1">
      <formula>AND($I$3&gt;=4,$I$3&lt;=8)</formula>
    </cfRule>
  </conditionalFormatting>
  <conditionalFormatting sqref="E18">
    <cfRule type="expression" dxfId="17" priority="11" stopIfTrue="1">
      <formula>$I$3&gt;=9</formula>
    </cfRule>
  </conditionalFormatting>
  <conditionalFormatting sqref="E44:F44">
    <cfRule type="expression" dxfId="16" priority="3" stopIfTrue="1">
      <formula>$E$44="gratuito"</formula>
    </cfRule>
  </conditionalFormatting>
  <conditionalFormatting sqref="E48:F48">
    <cfRule type="expression" dxfId="15" priority="2" stopIfTrue="1">
      <formula>$E$48="gratuito"</formula>
    </cfRule>
  </conditionalFormatting>
  <conditionalFormatting sqref="G6:G8">
    <cfRule type="expression" dxfId="14" priority="22" stopIfTrue="1">
      <formula>AND($G$5=$D$6,G6=$F$12)</formula>
    </cfRule>
  </conditionalFormatting>
  <conditionalFormatting sqref="G16:G18">
    <cfRule type="expression" dxfId="13" priority="69" stopIfTrue="1">
      <formula>AND($G$15=$D$16,G16=$F$21)</formula>
    </cfRule>
  </conditionalFormatting>
  <conditionalFormatting sqref="G26:G28">
    <cfRule type="expression" dxfId="12" priority="70" stopIfTrue="1">
      <formula>AND($G$25=$D$26,G26=$F$31)</formula>
    </cfRule>
  </conditionalFormatting>
  <conditionalFormatting sqref="G5:H5">
    <cfRule type="cellIs" dxfId="11" priority="16" stopIfTrue="1" operator="equal">
      <formula>$D$6</formula>
    </cfRule>
  </conditionalFormatting>
  <conditionalFormatting sqref="G15:H15">
    <cfRule type="cellIs" dxfId="10" priority="7" stopIfTrue="1" operator="equal">
      <formula>$D$16</formula>
    </cfRule>
  </conditionalFormatting>
  <conditionalFormatting sqref="G25:H25">
    <cfRule type="cellIs" dxfId="9" priority="5" stopIfTrue="1" operator="equal">
      <formula>$D$26</formula>
    </cfRule>
  </conditionalFormatting>
  <conditionalFormatting sqref="H6:H8">
    <cfRule type="expression" dxfId="8" priority="21" stopIfTrue="1">
      <formula>AND($H$5=$D$6,H6=$F$12)</formula>
    </cfRule>
  </conditionalFormatting>
  <conditionalFormatting sqref="H16:H18">
    <cfRule type="expression" dxfId="7" priority="8" stopIfTrue="1">
      <formula>AND($H$15=$D$16,H16=$F$21)</formula>
    </cfRule>
  </conditionalFormatting>
  <conditionalFormatting sqref="H26:H28">
    <cfRule type="expression" dxfId="6" priority="6" stopIfTrue="1">
      <formula>AND($H$25=$D$26,H26=$F$31)</formula>
    </cfRule>
  </conditionalFormatting>
  <dataValidations count="2">
    <dataValidation type="list" allowBlank="1" showInputMessage="1" showErrorMessage="1" sqref="C39:D39" xr:uid="{00000000-0002-0000-0500-000000000000}">
      <formula1>$C$57:$C$60</formula1>
    </dataValidation>
    <dataValidation type="list" allowBlank="1" showInputMessage="1" showErrorMessage="1" sqref="E48:F48 E44:F44" xr:uid="{00000000-0002-0000-0500-000001000000}">
      <formula1>$F$52:$F$53</formula1>
    </dataValidation>
  </dataValidations>
  <printOptions horizontalCentered="1"/>
  <pageMargins left="0.78740157480314965" right="0.39370078740157483" top="0.78740157480314965" bottom="0.78740157480314965" header="0.51181102362204722" footer="0.51181102362204722"/>
  <pageSetup paperSize="9" scale="75" orientation="portrait" r:id="rId1"/>
  <headerFooter alignWithMargins="0">
    <oddHeader>&amp;L&amp;10Comune di CARAVAGGIO - Provincia di Bergamo</oddHeader>
    <oddFooter>&amp;R&amp;10determinazione del COSTO di COSTRUZIONE</oddFooter>
  </headerFooter>
  <ignoredErrors>
    <ignoredError sqref="C13:H15 C12:E12 H12 C23:H25 E22:H22 C29:H29 C26:C28 E26:H28 C19:H19 C16:C18 E16:H18 C21:E21 C20:G20 G21:H21 C50:H50 F48:H48 C31:H39 C30:F30 C46:H46 C40:G40 C41:H41 E49:F49 H49"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135"/>
  <sheetViews>
    <sheetView view="pageBreakPreview" topLeftCell="A63" zoomScale="80" zoomScaleNormal="60" zoomScaleSheetLayoutView="80" workbookViewId="0">
      <selection activeCell="H86" sqref="H86:H89"/>
    </sheetView>
  </sheetViews>
  <sheetFormatPr defaultColWidth="8.77734375" defaultRowHeight="19.899999999999999" customHeight="1" outlineLevelRow="1" x14ac:dyDescent="0.2"/>
  <cols>
    <col min="1" max="1" width="2.77734375" style="14" customWidth="1"/>
    <col min="2" max="2" width="3.77734375" style="14" customWidth="1"/>
    <col min="3" max="3" width="4.77734375" style="50" customWidth="1"/>
    <col min="4" max="4" width="3.77734375" style="50" customWidth="1"/>
    <col min="5" max="5" width="36.77734375" style="50" customWidth="1"/>
    <col min="6" max="6" width="2.77734375" style="50" customWidth="1"/>
    <col min="7" max="7" width="25.77734375" style="17" customWidth="1"/>
    <col min="8" max="8" width="4.77734375" style="51" customWidth="1"/>
    <col min="9" max="9" width="18.77734375" style="52" customWidth="1"/>
    <col min="10" max="10" width="3.77734375" style="14" customWidth="1"/>
    <col min="11" max="16384" width="8.77734375" style="14"/>
  </cols>
  <sheetData>
    <row r="1" spans="3:9" ht="19.5" customHeight="1" x14ac:dyDescent="0.2"/>
    <row r="2" spans="3:9" ht="19.899999999999999" hidden="1" customHeight="1" outlineLevel="1" x14ac:dyDescent="0.2">
      <c r="C2" s="816" t="s">
        <v>26</v>
      </c>
      <c r="D2" s="816"/>
      <c r="E2" s="816"/>
      <c r="F2" s="817"/>
      <c r="G2" s="817"/>
      <c r="H2" s="817"/>
      <c r="I2" s="817"/>
    </row>
    <row r="3" spans="3:9" ht="19.899999999999999" hidden="1" customHeight="1" outlineLevel="1" x14ac:dyDescent="0.2">
      <c r="C3" s="817"/>
      <c r="D3" s="817"/>
      <c r="E3" s="817"/>
      <c r="F3" s="817"/>
      <c r="G3" s="817"/>
      <c r="H3" s="817"/>
      <c r="I3" s="817"/>
    </row>
    <row r="4" spans="3:9" ht="19.899999999999999" hidden="1" customHeight="1" outlineLevel="1" x14ac:dyDescent="0.2">
      <c r="C4" s="818" t="s">
        <v>56</v>
      </c>
      <c r="D4" s="818"/>
      <c r="E4" s="818"/>
      <c r="F4" s="818"/>
      <c r="G4" s="818"/>
      <c r="H4" s="818"/>
      <c r="I4" s="818"/>
    </row>
    <row r="5" spans="3:9" ht="19.899999999999999" hidden="1" customHeight="1" outlineLevel="1" x14ac:dyDescent="0.2">
      <c r="C5" s="819" t="s">
        <v>57</v>
      </c>
      <c r="D5" s="819"/>
      <c r="E5" s="819"/>
      <c r="F5" s="819"/>
      <c r="G5" s="819"/>
      <c r="H5" s="819"/>
      <c r="I5" s="819"/>
    </row>
    <row r="6" spans="3:9" ht="19.899999999999999" hidden="1" customHeight="1" outlineLevel="1" x14ac:dyDescent="0.2">
      <c r="C6" s="819"/>
      <c r="D6" s="819"/>
      <c r="E6" s="819"/>
      <c r="F6" s="819"/>
      <c r="G6" s="819"/>
      <c r="H6" s="819"/>
      <c r="I6" s="819"/>
    </row>
    <row r="7" spans="3:9" ht="19.899999999999999" hidden="1" customHeight="1" outlineLevel="1" x14ac:dyDescent="0.2">
      <c r="C7" s="820" t="str">
        <f>'Copertina 2025'!C17</f>
        <v>Segnalazione Certificata di Inizio Attività in SANATORIA presentata da:</v>
      </c>
      <c r="D7" s="820"/>
      <c r="E7" s="820"/>
      <c r="F7" s="53"/>
      <c r="G7" s="812" t="str">
        <f>'Copertina 2025'!E17</f>
        <v>inserire nominativo del richiedente</v>
      </c>
      <c r="H7" s="812"/>
      <c r="I7" s="812"/>
    </row>
    <row r="8" spans="3:9" ht="19.899999999999999" hidden="1" customHeight="1" outlineLevel="1" x14ac:dyDescent="0.2">
      <c r="C8" s="265"/>
      <c r="D8" s="265"/>
      <c r="E8" s="252" t="s">
        <v>231</v>
      </c>
      <c r="F8" s="53"/>
      <c r="G8" s="812"/>
      <c r="H8" s="812"/>
      <c r="I8" s="812"/>
    </row>
    <row r="9" spans="3:9" ht="19.899999999999999" hidden="1" customHeight="1" outlineLevel="1" x14ac:dyDescent="0.2">
      <c r="C9" s="250"/>
      <c r="D9" s="3"/>
      <c r="F9" s="354"/>
      <c r="G9" s="812"/>
      <c r="H9" s="812"/>
      <c r="I9" s="812"/>
    </row>
    <row r="10" spans="3:9" ht="19.899999999999999" hidden="1" customHeight="1" outlineLevel="1" x14ac:dyDescent="0.2">
      <c r="D10" s="251"/>
      <c r="E10" s="252" t="s">
        <v>230</v>
      </c>
      <c r="F10" s="354"/>
      <c r="G10" s="812" t="str">
        <f>'Copertina 2025'!E22</f>
        <v>inserire la tipologia delle opere (Sanatoria per…....... in difformità parziale/totale/ecc. da…...... ovvero in assenza di titolo abilitativo ….... ecc.)</v>
      </c>
      <c r="H10" s="812"/>
      <c r="I10" s="812"/>
    </row>
    <row r="11" spans="3:9" ht="19.899999999999999" hidden="1" customHeight="1" outlineLevel="1" x14ac:dyDescent="0.2">
      <c r="D11" s="251"/>
      <c r="E11" s="252"/>
      <c r="F11" s="354"/>
      <c r="G11" s="812"/>
      <c r="H11" s="812"/>
      <c r="I11" s="812"/>
    </row>
    <row r="12" spans="3:9" ht="19.899999999999999" hidden="1" customHeight="1" outlineLevel="1" x14ac:dyDescent="0.2">
      <c r="C12" s="354"/>
      <c r="D12" s="354"/>
      <c r="E12" s="354"/>
      <c r="F12" s="354"/>
      <c r="G12" s="812"/>
      <c r="H12" s="812"/>
      <c r="I12" s="812"/>
    </row>
    <row r="13" spans="3:9" ht="19.899999999999999" hidden="1" customHeight="1" outlineLevel="1" x14ac:dyDescent="0.2">
      <c r="D13" s="251"/>
      <c r="E13" s="354" t="s">
        <v>6</v>
      </c>
      <c r="F13" s="354"/>
      <c r="G13" s="812" t="str">
        <f>'Copertina 2025'!E28</f>
        <v>indicare la Via/Piazza/ecc.</v>
      </c>
      <c r="H13" s="812"/>
      <c r="I13" s="812"/>
    </row>
    <row r="14" spans="3:9" ht="19.899999999999999" hidden="1" customHeight="1" outlineLevel="1" x14ac:dyDescent="0.2">
      <c r="C14" s="354"/>
      <c r="D14" s="354"/>
      <c r="E14" s="354"/>
      <c r="F14" s="354"/>
      <c r="G14" s="812"/>
      <c r="H14" s="812"/>
      <c r="I14" s="812"/>
    </row>
    <row r="15" spans="3:9" ht="19.899999999999999" hidden="1" customHeight="1" outlineLevel="1" x14ac:dyDescent="0.2">
      <c r="C15" s="813" t="str">
        <f>VLOOKUP(E122,D111:E119,2)</f>
        <v>Avviso del Permesso di Costruire, notificato in data</v>
      </c>
      <c r="D15" s="813"/>
      <c r="E15" s="813"/>
      <c r="F15" s="354"/>
      <c r="G15" s="814" t="str">
        <f ca="1">IF(E122="PC","",(IF(E122="PCSan","",IF('Copertina 2025'!E21="",TODAY(),'Copertina 2025'!E21))))</f>
        <v/>
      </c>
      <c r="H15" s="352"/>
      <c r="I15" s="352"/>
    </row>
    <row r="16" spans="3:9" ht="19.899999999999999" hidden="1" customHeight="1" outlineLevel="1" x14ac:dyDescent="0.2">
      <c r="C16" s="813"/>
      <c r="D16" s="813"/>
      <c r="E16" s="813"/>
      <c r="F16" s="17"/>
      <c r="G16" s="814"/>
      <c r="H16" s="17"/>
      <c r="I16" s="17"/>
    </row>
    <row r="17" spans="2:10" ht="19.899999999999999" hidden="1" customHeight="1" outlineLevel="1" thickBot="1" x14ac:dyDescent="0.25">
      <c r="B17" s="54"/>
      <c r="C17" s="815" t="s">
        <v>232</v>
      </c>
      <c r="D17" s="815"/>
      <c r="E17" s="815"/>
      <c r="F17" s="353"/>
      <c r="G17" s="55" t="str">
        <f ca="1">IF(G15="","",G15+30)</f>
        <v/>
      </c>
      <c r="H17" s="56"/>
      <c r="I17" s="57"/>
      <c r="J17" s="54"/>
    </row>
    <row r="18" spans="2:10" ht="19.899999999999999" hidden="1" customHeight="1" outlineLevel="1" thickBot="1" x14ac:dyDescent="0.25">
      <c r="B18" s="39"/>
      <c r="C18" s="357"/>
      <c r="D18" s="357"/>
      <c r="E18" s="357"/>
      <c r="F18" s="357"/>
      <c r="G18" s="58"/>
      <c r="H18" s="361"/>
      <c r="I18" s="361"/>
      <c r="J18" s="39"/>
    </row>
    <row r="19" spans="2:10" ht="19.899999999999999" hidden="1" customHeight="1" outlineLevel="1" x14ac:dyDescent="0.2">
      <c r="C19" s="832" t="s">
        <v>59</v>
      </c>
      <c r="D19" s="835"/>
      <c r="E19" s="770" t="s">
        <v>60</v>
      </c>
      <c r="G19" s="343" t="s">
        <v>41</v>
      </c>
      <c r="H19" s="362"/>
      <c r="I19" s="345">
        <f>'Resid.'!H31</f>
        <v>724</v>
      </c>
      <c r="J19" s="822"/>
    </row>
    <row r="20" spans="2:10" ht="19.899999999999999" hidden="1" customHeight="1" outlineLevel="1" x14ac:dyDescent="0.2">
      <c r="C20" s="833"/>
      <c r="D20" s="835"/>
      <c r="E20" s="770"/>
      <c r="G20" s="344" t="s">
        <v>42</v>
      </c>
      <c r="H20" s="13"/>
      <c r="I20" s="346">
        <f>'Resid.'!H32</f>
        <v>1597</v>
      </c>
      <c r="J20" s="822"/>
    </row>
    <row r="21" spans="2:10" ht="19.899999999999999" hidden="1" customHeight="1" outlineLevel="1" x14ac:dyDescent="0.2">
      <c r="C21" s="833"/>
      <c r="D21" s="835"/>
      <c r="E21" s="770"/>
      <c r="G21" s="348" t="s">
        <v>46</v>
      </c>
      <c r="H21" s="340"/>
      <c r="I21" s="346">
        <f>'det. costo'!H41</f>
        <v>0</v>
      </c>
      <c r="J21" s="822"/>
    </row>
    <row r="22" spans="2:10" ht="19.899999999999999" hidden="1" customHeight="1" outlineLevel="1" x14ac:dyDescent="0.2">
      <c r="C22" s="833"/>
      <c r="D22" s="823"/>
      <c r="E22" s="824" t="s">
        <v>61</v>
      </c>
      <c r="G22" s="343" t="s">
        <v>41</v>
      </c>
      <c r="H22" s="362"/>
      <c r="I22" s="345"/>
      <c r="J22" s="825"/>
    </row>
    <row r="23" spans="2:10" ht="19.899999999999999" hidden="1" customHeight="1" outlineLevel="1" x14ac:dyDescent="0.2">
      <c r="C23" s="833"/>
      <c r="D23" s="823"/>
      <c r="E23" s="824"/>
      <c r="G23" s="344" t="s">
        <v>42</v>
      </c>
      <c r="H23" s="13"/>
      <c r="I23" s="346"/>
      <c r="J23" s="825"/>
    </row>
    <row r="24" spans="2:10" ht="19.899999999999999" hidden="1" customHeight="1" outlineLevel="1" x14ac:dyDescent="0.2">
      <c r="C24" s="833"/>
      <c r="D24" s="823"/>
      <c r="E24" s="824"/>
      <c r="G24" s="348" t="s">
        <v>45</v>
      </c>
      <c r="H24" s="340"/>
      <c r="I24" s="347"/>
      <c r="J24" s="825"/>
    </row>
    <row r="25" spans="2:10" ht="19.899999999999999" hidden="1" customHeight="1" outlineLevel="1" x14ac:dyDescent="0.2">
      <c r="C25" s="833"/>
      <c r="D25" s="826"/>
      <c r="E25" s="824" t="s">
        <v>62</v>
      </c>
      <c r="G25" s="344" t="s">
        <v>41</v>
      </c>
      <c r="H25" s="13"/>
      <c r="I25" s="346"/>
      <c r="J25" s="827"/>
    </row>
    <row r="26" spans="2:10" ht="19.899999999999999" hidden="1" customHeight="1" outlineLevel="1" x14ac:dyDescent="0.2">
      <c r="C26" s="833"/>
      <c r="D26" s="826"/>
      <c r="E26" s="824"/>
      <c r="G26" s="344" t="s">
        <v>42</v>
      </c>
      <c r="H26" s="13"/>
      <c r="I26" s="346"/>
      <c r="J26" s="827"/>
    </row>
    <row r="27" spans="2:10" ht="19.899999999999999" hidden="1" customHeight="1" outlineLevel="1" x14ac:dyDescent="0.2">
      <c r="C27" s="833"/>
      <c r="D27" s="826"/>
      <c r="E27" s="824"/>
      <c r="G27" s="348" t="s">
        <v>46</v>
      </c>
      <c r="H27" s="340"/>
      <c r="I27" s="347"/>
      <c r="J27" s="827"/>
    </row>
    <row r="28" spans="2:10" ht="19.899999999999999" hidden="1" customHeight="1" outlineLevel="1" x14ac:dyDescent="0.2">
      <c r="C28" s="833"/>
      <c r="D28" s="836"/>
      <c r="E28" s="824" t="s">
        <v>184</v>
      </c>
      <c r="G28" s="344" t="s">
        <v>41</v>
      </c>
      <c r="H28" s="13"/>
      <c r="I28" s="346"/>
      <c r="J28" s="828"/>
    </row>
    <row r="29" spans="2:10" ht="19.899999999999999" hidden="1" customHeight="1" outlineLevel="1" x14ac:dyDescent="0.2">
      <c r="C29" s="833"/>
      <c r="D29" s="836"/>
      <c r="E29" s="824"/>
      <c r="G29" s="344" t="s">
        <v>42</v>
      </c>
      <c r="H29" s="13"/>
      <c r="I29" s="346"/>
      <c r="J29" s="828"/>
    </row>
    <row r="30" spans="2:10" ht="19.899999999999999" hidden="1" customHeight="1" outlineLevel="1" x14ac:dyDescent="0.2">
      <c r="C30" s="833"/>
      <c r="D30" s="836"/>
      <c r="E30" s="824"/>
      <c r="G30" s="348" t="s">
        <v>46</v>
      </c>
      <c r="H30" s="340"/>
      <c r="I30" s="347"/>
      <c r="J30" s="828"/>
    </row>
    <row r="31" spans="2:10" ht="19.899999999999999" hidden="1" customHeight="1" outlineLevel="1" x14ac:dyDescent="0.2">
      <c r="C31" s="833"/>
      <c r="D31" s="837"/>
      <c r="E31" s="824" t="s">
        <v>63</v>
      </c>
      <c r="G31" s="344" t="s">
        <v>41</v>
      </c>
      <c r="H31" s="13"/>
      <c r="I31" s="346"/>
      <c r="J31" s="829"/>
    </row>
    <row r="32" spans="2:10" ht="19.899999999999999" hidden="1" customHeight="1" outlineLevel="1" x14ac:dyDescent="0.2">
      <c r="C32" s="833"/>
      <c r="D32" s="837"/>
      <c r="E32" s="824"/>
      <c r="G32" s="344" t="s">
        <v>42</v>
      </c>
      <c r="H32" s="13"/>
      <c r="I32" s="346"/>
      <c r="J32" s="829"/>
    </row>
    <row r="33" spans="3:10" ht="19.899999999999999" hidden="1" customHeight="1" outlineLevel="1" x14ac:dyDescent="0.2">
      <c r="C33" s="833"/>
      <c r="D33" s="837"/>
      <c r="E33" s="824"/>
      <c r="G33" s="348"/>
      <c r="H33" s="340"/>
      <c r="I33" s="347"/>
      <c r="J33" s="829"/>
    </row>
    <row r="34" spans="3:10" ht="19.899999999999999" hidden="1" customHeight="1" outlineLevel="1" thickBot="1" x14ac:dyDescent="0.25">
      <c r="C34" s="833"/>
      <c r="G34" s="13"/>
      <c r="H34" s="13"/>
      <c r="I34" s="359"/>
    </row>
    <row r="35" spans="3:10" ht="19.899999999999999" hidden="1" customHeight="1" outlineLevel="1" x14ac:dyDescent="0.2">
      <c r="C35" s="833"/>
      <c r="D35" s="355"/>
      <c r="E35" s="838" t="s">
        <v>31</v>
      </c>
      <c r="F35" s="355"/>
      <c r="G35" s="350" t="s">
        <v>41</v>
      </c>
      <c r="H35" s="341"/>
      <c r="I35" s="342">
        <f>I19+I22+I25+I28+I31</f>
        <v>724</v>
      </c>
    </row>
    <row r="36" spans="3:10" ht="19.899999999999999" hidden="1" customHeight="1" outlineLevel="1" x14ac:dyDescent="0.2">
      <c r="C36" s="833"/>
      <c r="D36" s="355"/>
      <c r="E36" s="839"/>
      <c r="F36" s="355"/>
      <c r="G36" s="349" t="s">
        <v>42</v>
      </c>
      <c r="H36" s="13"/>
      <c r="I36" s="232">
        <f>I20+I23+I26+I29+I32</f>
        <v>1597</v>
      </c>
    </row>
    <row r="37" spans="3:10" ht="19.899999999999999" hidden="1" customHeight="1" outlineLevel="1" x14ac:dyDescent="0.2">
      <c r="C37" s="833"/>
      <c r="D37" s="355"/>
      <c r="E37" s="839"/>
      <c r="F37" s="355"/>
      <c r="G37" s="349" t="s">
        <v>46</v>
      </c>
      <c r="H37" s="13"/>
      <c r="I37" s="232">
        <f>I21+I27+I30</f>
        <v>0</v>
      </c>
    </row>
    <row r="38" spans="3:10" ht="19.899999999999999" hidden="1" customHeight="1" outlineLevel="1" x14ac:dyDescent="0.2">
      <c r="C38" s="833"/>
      <c r="D38" s="355"/>
      <c r="E38" s="839"/>
      <c r="F38" s="355"/>
      <c r="G38" s="349" t="s">
        <v>45</v>
      </c>
      <c r="H38" s="13"/>
      <c r="I38" s="232">
        <f>I24</f>
        <v>0</v>
      </c>
    </row>
    <row r="39" spans="3:10" ht="19.899999999999999" hidden="1" customHeight="1" outlineLevel="1" thickBot="1" x14ac:dyDescent="0.25">
      <c r="C39" s="833"/>
      <c r="D39" s="355"/>
      <c r="E39" s="839"/>
      <c r="G39" s="288" t="s">
        <v>216</v>
      </c>
      <c r="H39" s="553"/>
      <c r="I39" s="289">
        <v>0</v>
      </c>
    </row>
    <row r="40" spans="3:10" ht="19.899999999999999" hidden="1" customHeight="1" outlineLevel="1" thickTop="1" thickBot="1" x14ac:dyDescent="0.25">
      <c r="C40" s="834"/>
      <c r="D40" s="355"/>
      <c r="E40" s="840"/>
      <c r="G40" s="217" t="s">
        <v>64</v>
      </c>
      <c r="H40" s="218"/>
      <c r="I40" s="360">
        <f>SUM(I35:I39)</f>
        <v>2321</v>
      </c>
    </row>
    <row r="41" spans="3:10" ht="19.899999999999999" hidden="1" customHeight="1" outlineLevel="1" x14ac:dyDescent="0.2"/>
    <row r="42" spans="3:10" ht="19.899999999999999" hidden="1" customHeight="1" outlineLevel="1" x14ac:dyDescent="0.2"/>
    <row r="43" spans="3:10" ht="19.899999999999999" hidden="1" customHeight="1" outlineLevel="1" x14ac:dyDescent="0.2">
      <c r="C43" s="830" t="str">
        <f>IF(I40&lt;=0,"Non sono dovuti contributi","La quota di contributo pari a")</f>
        <v>La quota di contributo pari a</v>
      </c>
      <c r="D43" s="830"/>
      <c r="E43" s="830"/>
      <c r="F43" s="831">
        <f>I40</f>
        <v>2321</v>
      </c>
      <c r="G43" s="831"/>
      <c r="H43" s="821" t="s">
        <v>65</v>
      </c>
      <c r="I43" s="821"/>
    </row>
    <row r="44" spans="3:10" ht="80.099999999999994" hidden="1" customHeight="1" outlineLevel="1" x14ac:dyDescent="0.2">
      <c r="C44" s="812" t="str">
        <f>VLOOKUP(E122,D111:I119,4)</f>
        <v>Tesoreria Comunale a mezzo PagoPA entro 30 giorni dalla notifica (mezzo PEC) dell'Avviso di Permesso di Costruire; decorso tale termine verranno applicate le sanzioni previste dall'art. 42 del D.P.R. n. 380/2001.</v>
      </c>
      <c r="D44" s="812"/>
      <c r="E44" s="812"/>
      <c r="F44" s="812"/>
      <c r="G44" s="812"/>
      <c r="H44" s="812"/>
      <c r="I44" s="812"/>
    </row>
    <row r="45" spans="3:10" ht="19.899999999999999" hidden="1" customHeight="1" outlineLevel="1" x14ac:dyDescent="0.2">
      <c r="C45" s="61"/>
      <c r="D45" s="17" t="s">
        <v>66</v>
      </c>
      <c r="E45" s="552">
        <f ca="1">IF(G15="",TODAY(),G15)</f>
        <v>45862</v>
      </c>
    </row>
    <row r="46" spans="3:10" ht="15" hidden="1" outlineLevel="1" x14ac:dyDescent="0.2">
      <c r="C46" s="14"/>
      <c r="D46" s="62"/>
      <c r="E46" s="62"/>
      <c r="G46" s="473" t="s">
        <v>391</v>
      </c>
      <c r="I46" s="62"/>
    </row>
    <row r="47" spans="3:10" ht="15" hidden="1" outlineLevel="1" x14ac:dyDescent="0.2">
      <c r="C47" s="14"/>
      <c r="D47" s="62"/>
      <c r="E47" s="62"/>
      <c r="G47" s="467" t="str">
        <f>'Copertina 2025'!E25</f>
        <v>inserire titolo, nome e cognome del tecnico</v>
      </c>
      <c r="I47" s="62"/>
    </row>
    <row r="48" spans="3:10" ht="18" hidden="1" outlineLevel="1" x14ac:dyDescent="0.2">
      <c r="C48" s="14"/>
      <c r="D48" s="52"/>
      <c r="E48" s="63"/>
      <c r="F48" s="63"/>
      <c r="G48" s="474" t="s">
        <v>392</v>
      </c>
      <c r="H48" s="63"/>
      <c r="I48" s="63"/>
    </row>
    <row r="49" spans="2:12" ht="18" hidden="1" outlineLevel="1" x14ac:dyDescent="0.2">
      <c r="C49" s="14"/>
      <c r="D49" s="52"/>
      <c r="E49" s="63"/>
      <c r="I49" s="63"/>
    </row>
    <row r="50" spans="2:12" ht="15" hidden="1" outlineLevel="1" x14ac:dyDescent="0.2">
      <c r="B50" s="63"/>
      <c r="C50" s="63"/>
      <c r="D50" s="63"/>
      <c r="E50" s="63"/>
      <c r="F50" s="63"/>
      <c r="G50" s="63"/>
      <c r="H50" s="63"/>
      <c r="I50" s="63"/>
      <c r="J50" s="63"/>
    </row>
    <row r="51" spans="2:12" ht="19.899999999999999" customHeight="1" collapsed="1" x14ac:dyDescent="0.2">
      <c r="B51" s="63"/>
      <c r="C51" s="63"/>
      <c r="D51" s="63"/>
      <c r="E51" s="63"/>
      <c r="F51" s="63"/>
      <c r="G51" s="63"/>
      <c r="H51" s="63"/>
      <c r="I51" s="63"/>
      <c r="J51" s="63"/>
    </row>
    <row r="52" spans="2:12" ht="19.899999999999999" customHeight="1" outlineLevel="1" x14ac:dyDescent="0.2">
      <c r="C52" s="816" t="s">
        <v>26</v>
      </c>
      <c r="D52" s="816"/>
      <c r="E52" s="816"/>
      <c r="F52" s="817"/>
      <c r="G52" s="817"/>
      <c r="H52" s="817"/>
      <c r="I52" s="817"/>
    </row>
    <row r="53" spans="2:12" ht="19.899999999999999" customHeight="1" outlineLevel="1" x14ac:dyDescent="0.2">
      <c r="C53" s="817"/>
      <c r="D53" s="817"/>
      <c r="E53" s="817"/>
      <c r="F53" s="817"/>
      <c r="G53" s="817"/>
      <c r="H53" s="817"/>
      <c r="I53" s="817"/>
    </row>
    <row r="54" spans="2:12" ht="19.899999999999999" customHeight="1" outlineLevel="1" x14ac:dyDescent="0.2">
      <c r="C54" s="841" t="s">
        <v>285</v>
      </c>
      <c r="D54" s="818"/>
      <c r="E54" s="818"/>
      <c r="F54" s="818"/>
      <c r="G54" s="818"/>
      <c r="H54" s="818"/>
      <c r="I54" s="818"/>
    </row>
    <row r="55" spans="2:12" ht="19.899999999999999" customHeight="1" outlineLevel="1" x14ac:dyDescent="0.2">
      <c r="C55" s="819" t="s">
        <v>67</v>
      </c>
      <c r="D55" s="819"/>
      <c r="E55" s="819"/>
      <c r="F55" s="819"/>
      <c r="G55" s="819"/>
      <c r="H55" s="819"/>
      <c r="I55" s="819"/>
    </row>
    <row r="56" spans="2:12" ht="19.899999999999999" customHeight="1" outlineLevel="1" x14ac:dyDescent="0.2">
      <c r="C56" s="819"/>
      <c r="D56" s="819"/>
      <c r="E56" s="819"/>
      <c r="F56" s="819"/>
      <c r="G56" s="819"/>
      <c r="H56" s="819"/>
      <c r="I56" s="819"/>
    </row>
    <row r="57" spans="2:12" ht="19.899999999999999" customHeight="1" outlineLevel="1" x14ac:dyDescent="0.2">
      <c r="C57" s="842" t="str">
        <f>'Copertina 2025'!C17</f>
        <v>Segnalazione Certificata di Inizio Attività in SANATORIA presentata da:</v>
      </c>
      <c r="D57" s="842"/>
      <c r="E57" s="842"/>
      <c r="F57" s="53"/>
      <c r="G57" s="812" t="str">
        <f>'Copertina 2025'!E17</f>
        <v>inserire nominativo del richiedente</v>
      </c>
      <c r="H57" s="812"/>
      <c r="I57" s="812"/>
      <c r="L57" s="50"/>
    </row>
    <row r="58" spans="2:12" ht="19.899999999999999" customHeight="1" outlineLevel="1" x14ac:dyDescent="0.2">
      <c r="C58" s="842"/>
      <c r="D58" s="842"/>
      <c r="E58" s="842"/>
      <c r="F58" s="53"/>
      <c r="G58" s="812"/>
      <c r="H58" s="812"/>
      <c r="I58" s="812"/>
    </row>
    <row r="59" spans="2:12" ht="19.899999999999999" customHeight="1" outlineLevel="1" x14ac:dyDescent="0.2">
      <c r="C59" s="842"/>
      <c r="D59" s="842"/>
      <c r="E59" s="842"/>
      <c r="F59" s="354"/>
      <c r="G59" s="812"/>
      <c r="H59" s="812"/>
      <c r="I59" s="812"/>
    </row>
    <row r="60" spans="2:12" ht="19.899999999999999" customHeight="1" outlineLevel="1" x14ac:dyDescent="0.2">
      <c r="C60" s="830" t="s">
        <v>58</v>
      </c>
      <c r="D60" s="830"/>
      <c r="E60" s="830"/>
      <c r="F60" s="354"/>
      <c r="G60" s="812" t="str">
        <f>'Copertina 2025'!E22</f>
        <v>inserire la tipologia delle opere (Sanatoria per…....... in difformità parziale/totale/ecc. da…...... ovvero in assenza di titolo abilitativo ….... ecc.)</v>
      </c>
      <c r="H60" s="812"/>
      <c r="I60" s="812"/>
    </row>
    <row r="61" spans="2:12" ht="19.899999999999999" customHeight="1" outlineLevel="1" x14ac:dyDescent="0.2">
      <c r="C61" s="354"/>
      <c r="D61" s="354"/>
      <c r="E61" s="354"/>
      <c r="F61" s="354"/>
      <c r="G61" s="812"/>
      <c r="H61" s="812"/>
      <c r="I61" s="812"/>
    </row>
    <row r="62" spans="2:12" ht="19.899999999999999" customHeight="1" outlineLevel="1" x14ac:dyDescent="0.2">
      <c r="C62" s="354"/>
      <c r="D62" s="354"/>
      <c r="E62" s="354"/>
      <c r="F62" s="354"/>
      <c r="G62" s="812"/>
      <c r="H62" s="812"/>
      <c r="I62" s="812"/>
    </row>
    <row r="63" spans="2:12" ht="19.899999999999999" customHeight="1" outlineLevel="1" x14ac:dyDescent="0.2">
      <c r="C63" s="830" t="s">
        <v>174</v>
      </c>
      <c r="D63" s="830"/>
      <c r="E63" s="830"/>
      <c r="F63" s="354"/>
      <c r="G63" s="812" t="str">
        <f>'Copertina 2025'!E28</f>
        <v>indicare la Via/Piazza/ecc.</v>
      </c>
      <c r="H63" s="812"/>
      <c r="I63" s="812"/>
    </row>
    <row r="64" spans="2:12" ht="19.899999999999999" customHeight="1" outlineLevel="1" x14ac:dyDescent="0.2">
      <c r="C64" s="354"/>
      <c r="D64" s="354"/>
      <c r="E64" s="354"/>
      <c r="F64" s="354"/>
      <c r="G64" s="812"/>
      <c r="H64" s="812"/>
      <c r="I64" s="812"/>
    </row>
    <row r="65" spans="2:10" ht="19.899999999999999" customHeight="1" outlineLevel="1" x14ac:dyDescent="0.2">
      <c r="C65" s="596" t="s">
        <v>233</v>
      </c>
      <c r="D65" s="843"/>
      <c r="E65" s="843"/>
      <c r="F65" s="17"/>
      <c r="G65" s="551" t="str">
        <f ca="1">IF(E122="PC","",(IF(E122="PCSan","",IF('Copertina 2025'!E21="",TODAY(),'Copertina 2025'!E21))))</f>
        <v/>
      </c>
      <c r="H65" s="17"/>
      <c r="I65" s="17"/>
    </row>
    <row r="66" spans="2:10" ht="19.899999999999999" customHeight="1" outlineLevel="1" thickBot="1" x14ac:dyDescent="0.25">
      <c r="B66" s="54"/>
      <c r="C66" s="815" t="s">
        <v>232</v>
      </c>
      <c r="D66" s="815"/>
      <c r="E66" s="815"/>
      <c r="F66" s="353"/>
      <c r="G66" s="246" t="str">
        <f ca="1">IF(G65="","",G65+30)</f>
        <v/>
      </c>
      <c r="H66" s="56"/>
      <c r="I66" s="56"/>
      <c r="J66" s="54"/>
    </row>
    <row r="67" spans="2:10" ht="19.899999999999999" customHeight="1" outlineLevel="1" thickBot="1" x14ac:dyDescent="0.25">
      <c r="C67" s="296"/>
      <c r="D67" s="296"/>
      <c r="E67" s="296"/>
      <c r="F67" s="296"/>
      <c r="G67" s="65"/>
      <c r="H67" s="17"/>
      <c r="I67" s="17"/>
    </row>
    <row r="68" spans="2:10" ht="65.099999999999994" hidden="1" customHeight="1" outlineLevel="1" thickBot="1" x14ac:dyDescent="0.25">
      <c r="D68" s="844" t="s">
        <v>537</v>
      </c>
      <c r="E68" s="844"/>
      <c r="F68" s="844"/>
      <c r="G68" s="844"/>
      <c r="H68" s="351"/>
      <c r="I68" s="351"/>
    </row>
    <row r="69" spans="2:10" ht="19.899999999999999" customHeight="1" outlineLevel="1" x14ac:dyDescent="0.2">
      <c r="C69" s="832" t="s">
        <v>282</v>
      </c>
      <c r="D69" s="835"/>
      <c r="E69" s="770" t="s">
        <v>60</v>
      </c>
      <c r="G69" s="469" t="s">
        <v>385</v>
      </c>
      <c r="H69" s="362"/>
      <c r="I69" s="345">
        <f>IF($E$124=36,'Resid.'!H37,'Resid.'!H43)</f>
        <v>1737.6</v>
      </c>
      <c r="J69" s="835"/>
    </row>
    <row r="70" spans="2:10" ht="19.899999999999999" customHeight="1" outlineLevel="1" x14ac:dyDescent="0.2">
      <c r="C70" s="833"/>
      <c r="D70" s="835"/>
      <c r="E70" s="770"/>
      <c r="G70" s="470" t="s">
        <v>386</v>
      </c>
      <c r="H70" s="13"/>
      <c r="I70" s="346">
        <f>IF($E$124=36,'Resid.'!H38,'Resid.'!H44)</f>
        <v>3832.7999999999997</v>
      </c>
      <c r="J70" s="835"/>
    </row>
    <row r="71" spans="2:10" ht="19.899999999999999" customHeight="1" outlineLevel="1" x14ac:dyDescent="0.2">
      <c r="C71" s="833"/>
      <c r="D71" s="835"/>
      <c r="E71" s="770"/>
      <c r="G71" s="471" t="s">
        <v>387</v>
      </c>
      <c r="H71" s="340"/>
      <c r="I71" s="347">
        <f>IF($E$124=36,'det. costo'!G45,'det. costo'!G49)</f>
        <v>0</v>
      </c>
      <c r="J71" s="835"/>
    </row>
    <row r="72" spans="2:10" ht="19.899999999999999" customHeight="1" outlineLevel="1" x14ac:dyDescent="0.2">
      <c r="C72" s="833"/>
      <c r="D72" s="823"/>
      <c r="E72" s="824" t="s">
        <v>61</v>
      </c>
      <c r="G72" s="343"/>
      <c r="H72" s="362"/>
      <c r="I72" s="345"/>
      <c r="J72" s="823"/>
    </row>
    <row r="73" spans="2:10" ht="19.899999999999999" customHeight="1" outlineLevel="1" x14ac:dyDescent="0.2">
      <c r="C73" s="833"/>
      <c r="D73" s="823"/>
      <c r="E73" s="824"/>
      <c r="G73" s="344"/>
      <c r="H73" s="13"/>
      <c r="I73" s="346"/>
      <c r="J73" s="823"/>
    </row>
    <row r="74" spans="2:10" ht="19.899999999999999" customHeight="1" outlineLevel="1" x14ac:dyDescent="0.2">
      <c r="C74" s="833"/>
      <c r="D74" s="823"/>
      <c r="E74" s="824"/>
      <c r="G74" s="348"/>
      <c r="H74" s="340"/>
      <c r="I74" s="347"/>
      <c r="J74" s="823"/>
    </row>
    <row r="75" spans="2:10" ht="19.899999999999999" customHeight="1" outlineLevel="1" x14ac:dyDescent="0.2">
      <c r="C75" s="833"/>
      <c r="D75" s="826"/>
      <c r="E75" s="824" t="s">
        <v>62</v>
      </c>
      <c r="G75" s="343"/>
      <c r="H75" s="362"/>
      <c r="I75" s="345"/>
      <c r="J75" s="826"/>
    </row>
    <row r="76" spans="2:10" ht="19.899999999999999" customHeight="1" outlineLevel="1" x14ac:dyDescent="0.2">
      <c r="C76" s="833"/>
      <c r="D76" s="826"/>
      <c r="E76" s="824"/>
      <c r="G76" s="344"/>
      <c r="H76" s="13"/>
      <c r="I76" s="346"/>
      <c r="J76" s="826"/>
    </row>
    <row r="77" spans="2:10" ht="19.899999999999999" customHeight="1" outlineLevel="1" x14ac:dyDescent="0.2">
      <c r="C77" s="833"/>
      <c r="D77" s="826"/>
      <c r="E77" s="824"/>
      <c r="G77" s="348"/>
      <c r="H77" s="340"/>
      <c r="I77" s="347"/>
      <c r="J77" s="826"/>
    </row>
    <row r="78" spans="2:10" ht="19.899999999999999" customHeight="1" outlineLevel="1" x14ac:dyDescent="0.2">
      <c r="C78" s="833"/>
      <c r="D78" s="836"/>
      <c r="E78" s="824" t="s">
        <v>68</v>
      </c>
      <c r="G78" s="343"/>
      <c r="H78" s="362"/>
      <c r="I78" s="345"/>
      <c r="J78" s="836"/>
    </row>
    <row r="79" spans="2:10" ht="19.899999999999999" customHeight="1" outlineLevel="1" x14ac:dyDescent="0.2">
      <c r="C79" s="833"/>
      <c r="D79" s="836"/>
      <c r="E79" s="824"/>
      <c r="G79" s="344"/>
      <c r="H79" s="13"/>
      <c r="I79" s="346"/>
      <c r="J79" s="836"/>
    </row>
    <row r="80" spans="2:10" ht="19.899999999999999" customHeight="1" outlineLevel="1" x14ac:dyDescent="0.2">
      <c r="C80" s="833"/>
      <c r="D80" s="836"/>
      <c r="E80" s="824"/>
      <c r="G80" s="348"/>
      <c r="H80" s="340"/>
      <c r="I80" s="347"/>
      <c r="J80" s="836"/>
    </row>
    <row r="81" spans="3:10" ht="19.899999999999999" customHeight="1" outlineLevel="1" x14ac:dyDescent="0.2">
      <c r="C81" s="833"/>
      <c r="D81" s="837"/>
      <c r="E81" s="824" t="s">
        <v>63</v>
      </c>
      <c r="G81" s="344"/>
      <c r="H81" s="13"/>
      <c r="I81" s="345"/>
      <c r="J81" s="837"/>
    </row>
    <row r="82" spans="3:10" ht="19.899999999999999" customHeight="1" outlineLevel="1" x14ac:dyDescent="0.2">
      <c r="C82" s="833"/>
      <c r="D82" s="837"/>
      <c r="E82" s="824"/>
      <c r="G82" s="344"/>
      <c r="H82" s="13"/>
      <c r="I82" s="346"/>
      <c r="J82" s="837"/>
    </row>
    <row r="83" spans="3:10" ht="20.100000000000001" customHeight="1" outlineLevel="1" x14ac:dyDescent="0.2">
      <c r="C83" s="833"/>
      <c r="D83" s="837"/>
      <c r="E83" s="824"/>
      <c r="G83" s="348"/>
      <c r="H83" s="59"/>
      <c r="I83" s="60"/>
      <c r="J83" s="837"/>
    </row>
    <row r="84" spans="3:10" ht="20.100000000000001" customHeight="1" outlineLevel="1" x14ac:dyDescent="0.2">
      <c r="C84" s="833"/>
      <c r="G84" s="13"/>
      <c r="H84" s="17"/>
      <c r="I84" s="358"/>
    </row>
    <row r="85" spans="3:10" ht="20.100000000000001" customHeight="1" outlineLevel="1" x14ac:dyDescent="0.2">
      <c r="C85" s="833"/>
      <c r="D85" s="805"/>
      <c r="E85" s="805"/>
      <c r="F85" s="351"/>
      <c r="G85" s="351"/>
      <c r="H85" s="351"/>
      <c r="I85" s="351"/>
    </row>
    <row r="86" spans="3:10" ht="20.100000000000001" customHeight="1" outlineLevel="1" x14ac:dyDescent="0.2">
      <c r="C86" s="833"/>
      <c r="E86" s="845" t="s">
        <v>538</v>
      </c>
      <c r="F86" s="845"/>
      <c r="G86" s="845"/>
      <c r="H86" s="857">
        <v>5</v>
      </c>
      <c r="I86" s="846">
        <f>1000*H86</f>
        <v>5000</v>
      </c>
      <c r="J86" s="847" t="s">
        <v>521</v>
      </c>
    </row>
    <row r="87" spans="3:10" ht="20.100000000000001" customHeight="1" outlineLevel="1" x14ac:dyDescent="0.2">
      <c r="C87" s="833"/>
      <c r="D87" s="64"/>
      <c r="E87" s="845"/>
      <c r="F87" s="845"/>
      <c r="G87" s="845"/>
      <c r="H87" s="857"/>
      <c r="I87" s="846"/>
      <c r="J87" s="847"/>
    </row>
    <row r="88" spans="3:10" ht="20.100000000000001" customHeight="1" outlineLevel="1" x14ac:dyDescent="0.2">
      <c r="C88" s="833"/>
      <c r="E88" s="845" t="s">
        <v>539</v>
      </c>
      <c r="F88" s="560"/>
      <c r="G88" s="560"/>
      <c r="H88" s="857" t="s">
        <v>220</v>
      </c>
      <c r="I88" s="846">
        <f>IF(H88="si",1032,0)</f>
        <v>1032</v>
      </c>
      <c r="J88" s="847"/>
    </row>
    <row r="89" spans="3:10" ht="20.100000000000001" customHeight="1" outlineLevel="1" x14ac:dyDescent="0.2">
      <c r="C89" s="833"/>
      <c r="D89" s="64"/>
      <c r="E89" s="560"/>
      <c r="F89" s="560"/>
      <c r="G89" s="560"/>
      <c r="H89" s="857"/>
      <c r="I89" s="846"/>
      <c r="J89" s="847"/>
    </row>
    <row r="90" spans="3:10" ht="20.100000000000001" customHeight="1" outlineLevel="1" x14ac:dyDescent="0.2">
      <c r="C90" s="833"/>
      <c r="E90" s="845" t="s">
        <v>540</v>
      </c>
      <c r="F90" s="845"/>
      <c r="G90" s="845"/>
      <c r="H90" s="294"/>
      <c r="I90" s="848">
        <v>0</v>
      </c>
      <c r="J90" s="847"/>
    </row>
    <row r="91" spans="3:10" ht="20.100000000000001" customHeight="1" outlineLevel="1" x14ac:dyDescent="0.2">
      <c r="C91" s="833"/>
      <c r="D91" s="64"/>
      <c r="E91" s="850"/>
      <c r="F91" s="850"/>
      <c r="G91" s="850"/>
      <c r="H91" s="294"/>
      <c r="I91" s="848"/>
      <c r="J91" s="847"/>
    </row>
    <row r="92" spans="3:10" ht="20.100000000000001" customHeight="1" outlineLevel="1" x14ac:dyDescent="0.2">
      <c r="C92" s="833"/>
      <c r="E92" s="855" t="s">
        <v>541</v>
      </c>
      <c r="F92" s="856"/>
      <c r="G92" s="856"/>
      <c r="H92" s="294"/>
      <c r="I92" s="848">
        <v>0</v>
      </c>
      <c r="J92" s="847"/>
    </row>
    <row r="93" spans="3:10" ht="20.100000000000001" customHeight="1" outlineLevel="1" thickBot="1" x14ac:dyDescent="0.25">
      <c r="C93" s="833"/>
      <c r="D93" s="64"/>
      <c r="E93" s="856"/>
      <c r="F93" s="856"/>
      <c r="G93" s="856"/>
      <c r="H93" s="294"/>
      <c r="I93" s="848"/>
      <c r="J93" s="847"/>
    </row>
    <row r="94" spans="3:10" ht="19.899999999999999" hidden="1" customHeight="1" outlineLevel="1" x14ac:dyDescent="0.2">
      <c r="C94" s="833"/>
      <c r="E94" s="852"/>
      <c r="F94" s="852"/>
      <c r="G94" s="852"/>
      <c r="H94" s="294"/>
      <c r="I94" s="854">
        <v>0</v>
      </c>
      <c r="J94" s="847"/>
    </row>
    <row r="95" spans="3:10" ht="19.899999999999999" hidden="1" customHeight="1" outlineLevel="1" thickBot="1" x14ac:dyDescent="0.25">
      <c r="C95" s="833"/>
      <c r="D95" s="64"/>
      <c r="E95" s="853"/>
      <c r="F95" s="853"/>
      <c r="G95" s="853"/>
      <c r="H95" s="294"/>
      <c r="I95" s="854"/>
      <c r="J95" s="847"/>
    </row>
    <row r="96" spans="3:10" ht="39.950000000000003" customHeight="1" outlineLevel="1" thickBot="1" x14ac:dyDescent="0.25">
      <c r="C96" s="834"/>
      <c r="D96" s="355"/>
      <c r="E96" s="290" t="s">
        <v>284</v>
      </c>
      <c r="F96" s="291"/>
      <c r="G96" s="292"/>
      <c r="H96" s="293"/>
      <c r="I96" s="66">
        <f>SUM(I69:I95)</f>
        <v>11602.4</v>
      </c>
      <c r="J96" s="847"/>
    </row>
    <row r="97" spans="3:15" ht="19.899999999999999" customHeight="1" outlineLevel="1" x14ac:dyDescent="0.2"/>
    <row r="98" spans="3:15" ht="19.899999999999999" customHeight="1" outlineLevel="1" x14ac:dyDescent="0.2"/>
    <row r="99" spans="3:15" ht="19.899999999999999" customHeight="1" outlineLevel="1" x14ac:dyDescent="0.2">
      <c r="C99" s="561" t="s">
        <v>384</v>
      </c>
      <c r="D99" s="830"/>
      <c r="E99" s="830"/>
      <c r="F99" s="849">
        <f>I96</f>
        <v>11602.4</v>
      </c>
      <c r="G99" s="849"/>
      <c r="H99" s="821" t="s">
        <v>65</v>
      </c>
      <c r="I99" s="821"/>
    </row>
    <row r="100" spans="3:15" ht="80.099999999999994" customHeight="1" outlineLevel="1" x14ac:dyDescent="0.2">
      <c r="C100" s="851" t="str">
        <f>VLOOKUP($E$122,$D$111:$G$119,4)</f>
        <v>Tesoreria Comunale a mezzo PagoPA entro 30 giorni dalla notifica (mezzo PEC) dell'Avviso di Permesso di Costruire; decorso tale termine verranno applicate le sanzioni previste dall'art. 42 del D.P.R. n. 380/2001.</v>
      </c>
      <c r="D100" s="812"/>
      <c r="E100" s="812"/>
      <c r="F100" s="812"/>
      <c r="G100" s="812"/>
      <c r="H100" s="812"/>
      <c r="I100" s="812"/>
    </row>
    <row r="101" spans="3:15" ht="19.899999999999999" customHeight="1" outlineLevel="1" x14ac:dyDescent="0.2">
      <c r="D101" s="17" t="s">
        <v>66</v>
      </c>
      <c r="E101" s="552">
        <f ca="1">TODAY()</f>
        <v>45862</v>
      </c>
    </row>
    <row r="102" spans="3:15" ht="15" outlineLevel="1" x14ac:dyDescent="0.2">
      <c r="C102" s="14"/>
      <c r="D102" s="62"/>
      <c r="E102" s="62"/>
      <c r="G102" s="473" t="s">
        <v>391</v>
      </c>
      <c r="I102" s="62"/>
      <c r="O102" s="473"/>
    </row>
    <row r="103" spans="3:15" ht="19.899999999999999" customHeight="1" outlineLevel="1" x14ac:dyDescent="0.2">
      <c r="C103" s="14"/>
      <c r="D103" s="62"/>
      <c r="E103" s="62"/>
      <c r="G103" s="467" t="str">
        <f>'Copertina 2025'!E25</f>
        <v>inserire titolo, nome e cognome del tecnico</v>
      </c>
      <c r="I103" s="62"/>
      <c r="O103" s="467"/>
    </row>
    <row r="104" spans="3:15" ht="19.899999999999999" customHeight="1" outlineLevel="1" x14ac:dyDescent="0.2">
      <c r="C104" s="14"/>
      <c r="D104" s="52"/>
      <c r="E104" s="63"/>
      <c r="G104" s="474" t="s">
        <v>392</v>
      </c>
      <c r="I104" s="63"/>
      <c r="O104" s="474"/>
    </row>
    <row r="105" spans="3:15" ht="19.899999999999999" customHeight="1" x14ac:dyDescent="0.2">
      <c r="C105" s="14"/>
      <c r="D105" s="63"/>
    </row>
    <row r="106" spans="3:15" ht="19.899999999999999" customHeight="1" x14ac:dyDescent="0.2">
      <c r="C106" s="14"/>
      <c r="D106" s="63"/>
    </row>
    <row r="107" spans="3:15" ht="19.899999999999999" customHeight="1" x14ac:dyDescent="0.2">
      <c r="C107" s="14"/>
      <c r="D107" s="63"/>
    </row>
    <row r="109" spans="3:15" ht="19.899999999999999" customHeight="1" x14ac:dyDescent="0.2">
      <c r="F109" s="51"/>
      <c r="G109" s="52"/>
      <c r="H109" s="14"/>
      <c r="I109" s="14"/>
    </row>
    <row r="110" spans="3:15" ht="19.899999999999999" hidden="1" customHeight="1" outlineLevel="1" x14ac:dyDescent="0.2">
      <c r="D110" s="272">
        <v>1</v>
      </c>
      <c r="E110" s="272">
        <v>2</v>
      </c>
      <c r="F110" s="272">
        <v>3</v>
      </c>
      <c r="G110" s="272">
        <v>4</v>
      </c>
      <c r="H110" s="50"/>
      <c r="I110" s="50"/>
      <c r="J110" s="50"/>
      <c r="K110" s="50"/>
    </row>
    <row r="111" spans="3:15" ht="19.899999999999999" hidden="1" customHeight="1" outlineLevel="1" x14ac:dyDescent="0.2">
      <c r="D111" s="3" t="s">
        <v>280</v>
      </c>
      <c r="E111" s="253" t="s">
        <v>378</v>
      </c>
      <c r="F111" s="51"/>
      <c r="G111" s="468" t="s">
        <v>528</v>
      </c>
      <c r="H111" s="14"/>
      <c r="I111" s="14"/>
    </row>
    <row r="112" spans="3:15" ht="19.899999999999999" hidden="1" customHeight="1" outlineLevel="1" x14ac:dyDescent="0.2">
      <c r="D112" s="3" t="s">
        <v>226</v>
      </c>
      <c r="E112" s="253" t="s">
        <v>379</v>
      </c>
      <c r="F112" s="51"/>
      <c r="G112" s="468" t="s">
        <v>529</v>
      </c>
      <c r="H112" s="14"/>
      <c r="I112" s="14"/>
    </row>
    <row r="113" spans="3:9" ht="19.899999999999999" hidden="1" customHeight="1" outlineLevel="1" x14ac:dyDescent="0.2">
      <c r="D113" s="3" t="s">
        <v>374</v>
      </c>
      <c r="E113" s="253" t="s">
        <v>377</v>
      </c>
      <c r="F113" s="51"/>
      <c r="G113" s="468" t="s">
        <v>530</v>
      </c>
      <c r="H113" s="14"/>
      <c r="I113" s="14"/>
    </row>
    <row r="114" spans="3:9" ht="19.899999999999999" hidden="1" customHeight="1" outlineLevel="1" x14ac:dyDescent="0.2">
      <c r="D114" s="3" t="s">
        <v>227</v>
      </c>
      <c r="E114" s="253" t="s">
        <v>380</v>
      </c>
      <c r="F114" s="51"/>
      <c r="G114" s="468" t="s">
        <v>530</v>
      </c>
      <c r="H114" s="14"/>
      <c r="I114" s="14"/>
    </row>
    <row r="115" spans="3:9" ht="19.899999999999999" hidden="1" customHeight="1" outlineLevel="1" x14ac:dyDescent="0.2">
      <c r="D115" s="3" t="s">
        <v>223</v>
      </c>
      <c r="E115" s="253" t="s">
        <v>381</v>
      </c>
      <c r="F115" s="51"/>
      <c r="G115" s="468" t="s">
        <v>531</v>
      </c>
      <c r="H115" s="14"/>
      <c r="I115" s="14"/>
    </row>
    <row r="116" spans="3:9" ht="19.899999999999999" hidden="1" customHeight="1" outlineLevel="1" x14ac:dyDescent="0.2">
      <c r="D116" s="3" t="s">
        <v>224</v>
      </c>
      <c r="E116" s="253" t="s">
        <v>535</v>
      </c>
      <c r="F116" s="51"/>
      <c r="G116" s="468" t="s">
        <v>532</v>
      </c>
      <c r="H116" s="14"/>
      <c r="I116" s="14"/>
    </row>
    <row r="117" spans="3:9" ht="19.899999999999999" hidden="1" customHeight="1" outlineLevel="1" x14ac:dyDescent="0.2">
      <c r="D117" s="3" t="s">
        <v>228</v>
      </c>
      <c r="E117" s="253" t="s">
        <v>536</v>
      </c>
      <c r="F117" s="51"/>
      <c r="G117" s="468" t="s">
        <v>533</v>
      </c>
      <c r="H117" s="14"/>
      <c r="I117" s="14"/>
    </row>
    <row r="118" spans="3:9" ht="19.899999999999999" hidden="1" customHeight="1" outlineLevel="1" x14ac:dyDescent="0.2">
      <c r="D118" s="3" t="s">
        <v>225</v>
      </c>
      <c r="E118" s="253" t="s">
        <v>382</v>
      </c>
      <c r="F118" s="51"/>
      <c r="G118" s="468" t="s">
        <v>534</v>
      </c>
      <c r="H118" s="14"/>
      <c r="I118" s="14"/>
    </row>
    <row r="119" spans="3:9" ht="19.899999999999999" hidden="1" customHeight="1" outlineLevel="1" x14ac:dyDescent="0.2">
      <c r="D119" s="3" t="s">
        <v>373</v>
      </c>
      <c r="E119" s="253" t="s">
        <v>383</v>
      </c>
      <c r="F119" s="51"/>
      <c r="G119" s="468" t="s">
        <v>534</v>
      </c>
      <c r="H119" s="14"/>
      <c r="I119" s="14"/>
    </row>
    <row r="120" spans="3:9" ht="19.899999999999999" hidden="1" customHeight="1" outlineLevel="1" x14ac:dyDescent="0.2">
      <c r="G120" s="468"/>
    </row>
    <row r="121" spans="3:9" ht="19.899999999999999" hidden="1" customHeight="1" outlineLevel="1" x14ac:dyDescent="0.2"/>
    <row r="122" spans="3:9" ht="20.100000000000001" hidden="1" customHeight="1" outlineLevel="1" x14ac:dyDescent="0.2">
      <c r="C122" s="14"/>
      <c r="D122" s="356" t="s">
        <v>236</v>
      </c>
      <c r="E122" s="274" t="str">
        <f>'Copertina 2025'!D66</f>
        <v>PC</v>
      </c>
      <c r="F122" s="14"/>
      <c r="G122" s="50">
        <v>0</v>
      </c>
      <c r="H122" s="467" t="s">
        <v>220</v>
      </c>
      <c r="I122" s="14"/>
    </row>
    <row r="123" spans="3:9" ht="20.100000000000001" hidden="1" customHeight="1" outlineLevel="1" x14ac:dyDescent="0.2">
      <c r="C123" s="14"/>
      <c r="D123" s="356" t="s">
        <v>248</v>
      </c>
      <c r="E123" s="285" t="str">
        <f>'Copertina 2025'!D67</f>
        <v>SI</v>
      </c>
      <c r="F123" s="14"/>
      <c r="G123" s="50">
        <v>1</v>
      </c>
      <c r="H123" s="467" t="s">
        <v>221</v>
      </c>
      <c r="I123" s="14"/>
    </row>
    <row r="124" spans="3:9" ht="20.100000000000001" hidden="1" customHeight="1" outlineLevel="1" x14ac:dyDescent="0.2">
      <c r="C124" s="14"/>
      <c r="D124" s="356"/>
      <c r="E124" s="285" t="str">
        <f>'Copertina 2025'!D69</f>
        <v>36bis</v>
      </c>
      <c r="F124" s="14"/>
      <c r="G124" s="50">
        <v>2</v>
      </c>
      <c r="H124" s="14"/>
      <c r="I124" s="14"/>
    </row>
    <row r="125" spans="3:9" ht="20.100000000000001" hidden="1" customHeight="1" outlineLevel="1" x14ac:dyDescent="0.2">
      <c r="C125" s="14"/>
      <c r="D125" s="356" t="s">
        <v>237</v>
      </c>
      <c r="E125" s="285" t="s">
        <v>221</v>
      </c>
      <c r="F125" s="14"/>
      <c r="G125" s="50">
        <v>3</v>
      </c>
      <c r="H125" s="14"/>
      <c r="I125" s="14"/>
    </row>
    <row r="126" spans="3:9" ht="20.100000000000001" hidden="1" customHeight="1" outlineLevel="1" x14ac:dyDescent="0.2">
      <c r="C126" s="14"/>
      <c r="D126" s="592"/>
      <c r="E126" s="592"/>
      <c r="F126" s="14"/>
      <c r="G126" s="50">
        <v>4</v>
      </c>
      <c r="H126" s="14"/>
      <c r="I126" s="14"/>
    </row>
    <row r="127" spans="3:9" ht="20.100000000000001" hidden="1" customHeight="1" outlineLevel="1" x14ac:dyDescent="0.2">
      <c r="C127" s="14"/>
      <c r="D127" s="592"/>
      <c r="E127" s="592"/>
      <c r="F127" s="14"/>
      <c r="G127" s="50">
        <v>5</v>
      </c>
      <c r="H127" s="14"/>
      <c r="I127" s="14"/>
    </row>
    <row r="128" spans="3:9" ht="20.100000000000001" hidden="1" customHeight="1" outlineLevel="1" x14ac:dyDescent="0.2">
      <c r="C128" s="14"/>
      <c r="D128" s="592"/>
      <c r="E128" s="592"/>
      <c r="F128" s="14"/>
      <c r="G128" s="50">
        <v>6</v>
      </c>
      <c r="H128" s="14"/>
      <c r="I128" s="14"/>
    </row>
    <row r="129" spans="3:11" ht="20.100000000000001" hidden="1" customHeight="1" outlineLevel="1" x14ac:dyDescent="0.2">
      <c r="C129" s="14"/>
      <c r="D129" s="592"/>
      <c r="E129" s="592"/>
      <c r="F129" s="14"/>
      <c r="G129" s="50">
        <v>7</v>
      </c>
      <c r="H129" s="14"/>
      <c r="I129" s="14"/>
      <c r="K129" s="351"/>
    </row>
    <row r="130" spans="3:11" ht="20.100000000000001" hidden="1" customHeight="1" outlineLevel="1" x14ac:dyDescent="0.2">
      <c r="C130" s="14"/>
      <c r="D130" s="14"/>
      <c r="E130" s="14"/>
      <c r="F130" s="14"/>
      <c r="G130" s="50">
        <v>8</v>
      </c>
      <c r="H130" s="14"/>
      <c r="I130" s="14"/>
      <c r="J130" s="351"/>
    </row>
    <row r="131" spans="3:11" ht="20.100000000000001" hidden="1" customHeight="1" outlineLevel="1" x14ac:dyDescent="0.2">
      <c r="C131" s="14"/>
      <c r="D131" s="285"/>
      <c r="E131" s="14"/>
      <c r="F131" s="14"/>
      <c r="G131" s="50">
        <v>9</v>
      </c>
      <c r="H131" s="14"/>
      <c r="I131" s="14"/>
      <c r="J131" s="351"/>
    </row>
    <row r="132" spans="3:11" ht="20.100000000000001" hidden="1" customHeight="1" outlineLevel="1" x14ac:dyDescent="0.2">
      <c r="C132" s="14"/>
      <c r="D132" s="285"/>
      <c r="E132" s="14"/>
      <c r="F132" s="14"/>
      <c r="G132" s="50">
        <v>10</v>
      </c>
      <c r="H132" s="14"/>
      <c r="I132" s="14"/>
      <c r="J132" s="351"/>
    </row>
    <row r="133" spans="3:11" ht="19.899999999999999" customHeight="1" collapsed="1" x14ac:dyDescent="0.2">
      <c r="G133" s="14"/>
    </row>
    <row r="135" spans="3:11" ht="19.899999999999999" customHeight="1" x14ac:dyDescent="0.2">
      <c r="E135" s="17"/>
    </row>
  </sheetData>
  <sheetProtection algorithmName="SHA-512" hashValue="SoUbc1NLdnejQ5KVTj2Zn3L0mCEfiIabUc4LFcmbata5ihNYQP69Zo2/+BnyqZtggz5EATdUCct3IldkQJ4odw==" saltValue="S22BBsO4l+seiwdaEGPFSg==" spinCount="100000" sheet="1" objects="1" scenarios="1"/>
  <sortState xmlns:xlrd2="http://schemas.microsoft.com/office/spreadsheetml/2017/richdata2" ref="E90:G93">
    <sortCondition descending="1" ref="E90:E93"/>
  </sortState>
  <mergeCells count="83">
    <mergeCell ref="E90:G91"/>
    <mergeCell ref="I90:I91"/>
    <mergeCell ref="C100:I100"/>
    <mergeCell ref="D126:E126"/>
    <mergeCell ref="H99:I99"/>
    <mergeCell ref="E94:G95"/>
    <mergeCell ref="I94:I95"/>
    <mergeCell ref="C69:C96"/>
    <mergeCell ref="D69:D71"/>
    <mergeCell ref="E69:E71"/>
    <mergeCell ref="E92:G93"/>
    <mergeCell ref="H86:H87"/>
    <mergeCell ref="H88:H89"/>
    <mergeCell ref="D127:E127"/>
    <mergeCell ref="D128:E128"/>
    <mergeCell ref="D129:E129"/>
    <mergeCell ref="C99:E99"/>
    <mergeCell ref="F99:G99"/>
    <mergeCell ref="J81:J83"/>
    <mergeCell ref="D85:E85"/>
    <mergeCell ref="E86:G87"/>
    <mergeCell ref="I86:I87"/>
    <mergeCell ref="E75:E77"/>
    <mergeCell ref="J75:J77"/>
    <mergeCell ref="D78:D80"/>
    <mergeCell ref="E78:E80"/>
    <mergeCell ref="J78:J80"/>
    <mergeCell ref="D75:D77"/>
    <mergeCell ref="D81:D83"/>
    <mergeCell ref="E81:E83"/>
    <mergeCell ref="J86:J96"/>
    <mergeCell ref="E88:G89"/>
    <mergeCell ref="I88:I89"/>
    <mergeCell ref="I92:I93"/>
    <mergeCell ref="C65:E65"/>
    <mergeCell ref="J69:J71"/>
    <mergeCell ref="D72:D74"/>
    <mergeCell ref="E72:E74"/>
    <mergeCell ref="J72:J74"/>
    <mergeCell ref="D68:G68"/>
    <mergeCell ref="E28:E30"/>
    <mergeCell ref="D31:D33"/>
    <mergeCell ref="E31:E33"/>
    <mergeCell ref="E35:E40"/>
    <mergeCell ref="C66:E66"/>
    <mergeCell ref="C44:I44"/>
    <mergeCell ref="C52:I53"/>
    <mergeCell ref="C54:I54"/>
    <mergeCell ref="C55:I55"/>
    <mergeCell ref="C56:I56"/>
    <mergeCell ref="C57:E59"/>
    <mergeCell ref="G57:I59"/>
    <mergeCell ref="C60:E60"/>
    <mergeCell ref="G60:I62"/>
    <mergeCell ref="C63:E63"/>
    <mergeCell ref="G63:I64"/>
    <mergeCell ref="H43:I43"/>
    <mergeCell ref="J19:J21"/>
    <mergeCell ref="D22:D24"/>
    <mergeCell ref="E22:E24"/>
    <mergeCell ref="J22:J24"/>
    <mergeCell ref="D25:D27"/>
    <mergeCell ref="E25:E27"/>
    <mergeCell ref="J25:J27"/>
    <mergeCell ref="J28:J30"/>
    <mergeCell ref="J31:J33"/>
    <mergeCell ref="C43:E43"/>
    <mergeCell ref="F43:G43"/>
    <mergeCell ref="C19:C40"/>
    <mergeCell ref="D19:D21"/>
    <mergeCell ref="E19:E21"/>
    <mergeCell ref="D28:D30"/>
    <mergeCell ref="C2:I3"/>
    <mergeCell ref="C4:I4"/>
    <mergeCell ref="C5:I5"/>
    <mergeCell ref="C6:I6"/>
    <mergeCell ref="C7:E7"/>
    <mergeCell ref="G7:I9"/>
    <mergeCell ref="G10:I12"/>
    <mergeCell ref="G13:I14"/>
    <mergeCell ref="C15:E16"/>
    <mergeCell ref="G15:G16"/>
    <mergeCell ref="C17:E17"/>
  </mergeCells>
  <conditionalFormatting sqref="B52:J85 B86:I86 B87:G89 I87:I89 H88 B90:I96 B97:J104">
    <cfRule type="expression" dxfId="5" priority="3">
      <formula>$E$123&lt;&gt;"si"</formula>
    </cfRule>
  </conditionalFormatting>
  <conditionalFormatting sqref="E96:I96">
    <cfRule type="expression" dxfId="4" priority="4">
      <formula>$E$123="NO"</formula>
    </cfRule>
    <cfRule type="expression" dxfId="3" priority="5">
      <formula>$E$124=36</formula>
    </cfRule>
    <cfRule type="expression" dxfId="2" priority="7">
      <formula>$E$124="36bis"</formula>
    </cfRule>
  </conditionalFormatting>
  <conditionalFormatting sqref="J86">
    <cfRule type="expression" dxfId="1" priority="2">
      <formula>$L$7="si"</formula>
    </cfRule>
  </conditionalFormatting>
  <dataValidations count="2">
    <dataValidation type="list" allowBlank="1" showInputMessage="1" showErrorMessage="1" sqref="H86:H87" xr:uid="{F0AA4F1F-B95C-403E-A3A4-EA90930738F1}">
      <formula1>$G$122:$G$132</formula1>
    </dataValidation>
    <dataValidation type="list" allowBlank="1" showInputMessage="1" showErrorMessage="1" sqref="H88:H89" xr:uid="{8764A182-A7E2-429A-B63B-A77F842F84A0}">
      <formula1>$H$122:$H$123</formula1>
    </dataValidation>
  </dataValidations>
  <printOptions horizontalCentered="1"/>
  <pageMargins left="0.78740157480314965" right="0.39370078740157483" top="0.78740157480314965" bottom="0.78740157480314965" header="0.51181102362204722" footer="0.51181102362204722"/>
  <pageSetup paperSize="9" scale="61" orientation="portrait" r:id="rId1"/>
  <headerFooter alignWithMargins="0">
    <oddHeader>&amp;L&amp;10Comune di CARAVAGGIO - Provincia di Bergamo</oddHeader>
    <oddFooter>&amp;R&amp;10QUADRO ECONOMICO</oddFooter>
  </headerFooter>
  <rowBreaks count="1" manualBreakCount="1">
    <brk id="51" min="1" max="9" man="1"/>
  </rowBreaks>
  <ignoredErrors>
    <ignoredError sqref="E101 E45 I91 I86:I89 G65"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2:G45"/>
  <sheetViews>
    <sheetView view="pageBreakPreview" zoomScale="70" zoomScaleNormal="75" zoomScaleSheetLayoutView="70" workbookViewId="0">
      <selection activeCell="D12" sqref="D12"/>
    </sheetView>
  </sheetViews>
  <sheetFormatPr defaultColWidth="8.88671875" defaultRowHeight="20.100000000000001" customHeight="1" outlineLevelRow="1" x14ac:dyDescent="0.2"/>
  <cols>
    <col min="1" max="2" width="2.77734375" style="2" customWidth="1"/>
    <col min="3" max="3" width="5.77734375" style="2" customWidth="1"/>
    <col min="4" max="5" width="30.77734375" style="2" customWidth="1"/>
    <col min="6" max="6" width="7.77734375" style="2" customWidth="1"/>
    <col min="7" max="7" width="2.77734375" style="2" customWidth="1"/>
    <col min="8" max="16384" width="8.88671875" style="2"/>
  </cols>
  <sheetData>
    <row r="2" spans="3:7" ht="20.100000000000001" customHeight="1" x14ac:dyDescent="0.2">
      <c r="C2" s="622" t="str">
        <f>'Copertina 2025'!C17</f>
        <v>Segnalazione Certificata di Inizio Attività in SANATORIA presentata da:</v>
      </c>
      <c r="D2" s="622"/>
      <c r="E2" s="623" t="str">
        <f>'Copertina 2025'!E17</f>
        <v>inserire nominativo del richiedente</v>
      </c>
      <c r="F2" s="623"/>
      <c r="G2" s="481"/>
    </row>
    <row r="3" spans="3:7" ht="20.100000000000001" customHeight="1" x14ac:dyDescent="0.2">
      <c r="C3" s="622"/>
      <c r="D3" s="622"/>
      <c r="E3" s="623"/>
      <c r="F3" s="623"/>
      <c r="G3" s="481"/>
    </row>
    <row r="4" spans="3:7" ht="20.100000000000001" customHeight="1" x14ac:dyDescent="0.2">
      <c r="C4" s="622"/>
      <c r="D4" s="622"/>
      <c r="E4" s="623"/>
      <c r="F4" s="623"/>
      <c r="G4" s="481"/>
    </row>
    <row r="5" spans="3:7" ht="20.100000000000001" customHeight="1" x14ac:dyDescent="0.2">
      <c r="C5" s="622" t="s">
        <v>6</v>
      </c>
      <c r="D5" s="622"/>
      <c r="E5" s="623" t="str">
        <f>'Copertina 2025'!E28</f>
        <v>indicare la Via/Piazza/ecc.</v>
      </c>
      <c r="F5" s="623"/>
      <c r="G5" s="481"/>
    </row>
    <row r="6" spans="3:7" ht="20.100000000000001" customHeight="1" x14ac:dyDescent="0.2">
      <c r="C6" s="622"/>
      <c r="D6" s="622"/>
      <c r="E6" s="623"/>
      <c r="F6" s="623"/>
      <c r="G6" s="481"/>
    </row>
    <row r="8" spans="3:7" ht="20.100000000000001" customHeight="1" x14ac:dyDescent="0.2">
      <c r="D8" s="817" t="s">
        <v>47</v>
      </c>
      <c r="E8" s="817"/>
    </row>
    <row r="9" spans="3:7" ht="20.100000000000001" customHeight="1" x14ac:dyDescent="0.2">
      <c r="D9" s="817"/>
      <c r="E9" s="817"/>
    </row>
    <row r="10" spans="3:7" ht="20.100000000000001" customHeight="1" x14ac:dyDescent="0.2">
      <c r="D10" s="441" t="s">
        <v>388</v>
      </c>
    </row>
    <row r="11" spans="3:7" ht="20.100000000000001" customHeight="1" x14ac:dyDescent="0.2">
      <c r="D11" s="43"/>
      <c r="E11" s="42"/>
    </row>
    <row r="12" spans="3:7" ht="20.100000000000001" customHeight="1" x14ac:dyDescent="0.2">
      <c r="D12" s="489">
        <v>0</v>
      </c>
      <c r="E12" s="42" t="s">
        <v>48</v>
      </c>
    </row>
    <row r="14" spans="3:7" ht="20.100000000000001" customHeight="1" x14ac:dyDescent="0.2">
      <c r="C14" s="363"/>
      <c r="D14" s="482"/>
      <c r="E14" s="482"/>
      <c r="F14" s="483"/>
    </row>
    <row r="15" spans="3:7" ht="30" customHeight="1" x14ac:dyDescent="0.2">
      <c r="C15" s="364"/>
      <c r="D15" s="858" t="str">
        <f>VLOOKUP(D30,D31:E39,2)</f>
        <v xml:space="preserve">per Permesso di Costruire </v>
      </c>
      <c r="E15" s="858"/>
      <c r="F15" s="365"/>
    </row>
    <row r="16" spans="3:7" ht="30" customHeight="1" x14ac:dyDescent="0.2">
      <c r="C16" s="364"/>
      <c r="D16" s="858"/>
      <c r="E16" s="858"/>
      <c r="F16" s="365"/>
    </row>
    <row r="17" spans="3:6" ht="20.100000000000001" customHeight="1" x14ac:dyDescent="0.2">
      <c r="C17" s="364"/>
      <c r="F17" s="365"/>
    </row>
    <row r="18" spans="3:6" ht="20.100000000000001" customHeight="1" x14ac:dyDescent="0.2">
      <c r="C18" s="44" t="s">
        <v>49</v>
      </c>
      <c r="D18" s="45" t="s">
        <v>50</v>
      </c>
      <c r="E18" s="46">
        <v>100</v>
      </c>
      <c r="F18" s="47"/>
    </row>
    <row r="19" spans="3:6" ht="20.100000000000001" customHeight="1" x14ac:dyDescent="0.2">
      <c r="C19" s="44" t="s">
        <v>51</v>
      </c>
      <c r="D19" s="45" t="s">
        <v>52</v>
      </c>
      <c r="E19" s="46">
        <v>0.2</v>
      </c>
      <c r="F19" s="47"/>
    </row>
    <row r="20" spans="3:6" ht="20.100000000000001" customHeight="1" x14ac:dyDescent="0.2">
      <c r="C20" s="44" t="s">
        <v>53</v>
      </c>
      <c r="D20" s="45" t="s">
        <v>54</v>
      </c>
      <c r="E20" s="46">
        <v>500</v>
      </c>
      <c r="F20" s="47"/>
    </row>
    <row r="21" spans="3:6" ht="20.100000000000001" customHeight="1" thickBot="1" x14ac:dyDescent="0.25">
      <c r="C21" s="366"/>
      <c r="D21" s="41"/>
      <c r="E21" s="275">
        <f>IF(D12&lt;500,100,(100+((D12-500)*0.2)))</f>
        <v>100</v>
      </c>
      <c r="F21" s="276" t="s">
        <v>55</v>
      </c>
    </row>
    <row r="22" spans="3:6" ht="39.950000000000003" customHeight="1" thickTop="1" x14ac:dyDescent="0.2">
      <c r="C22" s="485"/>
      <c r="D22" s="486" t="s">
        <v>47</v>
      </c>
      <c r="E22" s="487">
        <f>IF($E$21&gt;500.46,500,$E$21)</f>
        <v>100</v>
      </c>
      <c r="F22" s="488"/>
    </row>
    <row r="23" spans="3:6" ht="20.100000000000001" customHeight="1" x14ac:dyDescent="0.2">
      <c r="C23" s="48"/>
      <c r="F23" s="49"/>
    </row>
    <row r="29" spans="3:6" ht="19.5" hidden="1" customHeight="1" outlineLevel="1" x14ac:dyDescent="0.2">
      <c r="D29" s="2" t="str">
        <f>VLOOKUP(D30,D31:E39,2)</f>
        <v xml:space="preserve">per Permesso di Costruire </v>
      </c>
    </row>
    <row r="30" spans="3:6" ht="20.100000000000001" hidden="1" customHeight="1" outlineLevel="1" x14ac:dyDescent="0.2">
      <c r="D30" s="472" t="str">
        <f>'Copertina 2025'!D66</f>
        <v>PC</v>
      </c>
    </row>
    <row r="31" spans="3:6" ht="20.100000000000001" hidden="1" customHeight="1" outlineLevel="1" x14ac:dyDescent="0.2">
      <c r="D31" s="295" t="s">
        <v>280</v>
      </c>
      <c r="E31" s="254" t="s">
        <v>404</v>
      </c>
    </row>
    <row r="32" spans="3:6" ht="20.100000000000001" hidden="1" customHeight="1" outlineLevel="1" x14ac:dyDescent="0.2">
      <c r="D32" s="255" t="s">
        <v>226</v>
      </c>
      <c r="E32" s="254" t="s">
        <v>389</v>
      </c>
    </row>
    <row r="33" spans="4:5" ht="20.100000000000001" hidden="1" customHeight="1" outlineLevel="1" x14ac:dyDescent="0.2">
      <c r="D33" s="255" t="s">
        <v>227</v>
      </c>
      <c r="E33" s="254" t="s">
        <v>406</v>
      </c>
    </row>
    <row r="34" spans="4:5" ht="20.100000000000001" hidden="1" customHeight="1" outlineLevel="1" x14ac:dyDescent="0.2">
      <c r="D34" s="295" t="s">
        <v>374</v>
      </c>
      <c r="E34" s="254" t="s">
        <v>405</v>
      </c>
    </row>
    <row r="35" spans="4:5" ht="20.100000000000001" hidden="1" customHeight="1" outlineLevel="1" x14ac:dyDescent="0.2">
      <c r="D35" s="255" t="s">
        <v>223</v>
      </c>
      <c r="E35" s="254" t="s">
        <v>407</v>
      </c>
    </row>
    <row r="36" spans="4:5" ht="20.100000000000001" hidden="1" customHeight="1" outlineLevel="1" x14ac:dyDescent="0.2">
      <c r="D36" s="255" t="s">
        <v>224</v>
      </c>
      <c r="E36" s="254" t="s">
        <v>408</v>
      </c>
    </row>
    <row r="37" spans="4:5" ht="20.100000000000001" hidden="1" customHeight="1" outlineLevel="1" x14ac:dyDescent="0.2">
      <c r="D37" s="255" t="s">
        <v>228</v>
      </c>
      <c r="E37" s="254" t="s">
        <v>409</v>
      </c>
    </row>
    <row r="38" spans="4:5" ht="20.100000000000001" hidden="1" customHeight="1" outlineLevel="1" x14ac:dyDescent="0.2">
      <c r="D38" s="255" t="s">
        <v>225</v>
      </c>
      <c r="E38" s="254" t="s">
        <v>410</v>
      </c>
    </row>
    <row r="39" spans="4:5" ht="20.100000000000001" hidden="1" customHeight="1" outlineLevel="1" x14ac:dyDescent="0.2">
      <c r="D39" s="295" t="s">
        <v>373</v>
      </c>
      <c r="E39" s="254" t="s">
        <v>411</v>
      </c>
    </row>
    <row r="40" spans="4:5" ht="20.100000000000001" customHeight="1" collapsed="1" x14ac:dyDescent="0.2"/>
    <row r="44" spans="4:5" ht="20.100000000000001" customHeight="1" x14ac:dyDescent="0.2">
      <c r="D44" s="295"/>
      <c r="E44" s="254"/>
    </row>
    <row r="45" spans="4:5" ht="20.100000000000001" customHeight="1" x14ac:dyDescent="0.2">
      <c r="D45" s="295"/>
      <c r="E45" s="254"/>
    </row>
  </sheetData>
  <sheetProtection password="DF1D" sheet="1" objects="1" scenarios="1"/>
  <sortState xmlns:xlrd2="http://schemas.microsoft.com/office/spreadsheetml/2017/richdata2" ref="D32:E39">
    <sortCondition ref="D31"/>
  </sortState>
  <mergeCells count="6">
    <mergeCell ref="D15:E16"/>
    <mergeCell ref="C2:D4"/>
    <mergeCell ref="E2:F4"/>
    <mergeCell ref="C5:D6"/>
    <mergeCell ref="E5:F6"/>
    <mergeCell ref="D8:E9"/>
  </mergeCells>
  <phoneticPr fontId="0" type="noConversion"/>
  <conditionalFormatting sqref="C17:F22">
    <cfRule type="expression" dxfId="0" priority="1">
      <formula>$D$30="CDU"</formula>
    </cfRule>
  </conditionalFormatting>
  <printOptions horizontalCentered="1"/>
  <pageMargins left="0.78740157480314965" right="0.39370078740157483" top="0.78740157480314965" bottom="0.78740157480314965" header="0.51181102362204722" footer="0.51181102362204722"/>
  <pageSetup paperSize="9" scale="93" orientation="portrait" r:id="rId1"/>
  <headerFooter alignWithMargins="0">
    <oddHeader>&amp;L&amp;10Comune di CARAVAGGIO - Provincia di Bergamo</oddHeader>
    <oddFooter>&amp;R&amp;10DIRITTI DI SEGRETERIA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
  <sheetViews>
    <sheetView view="pageBreakPreview" zoomScale="60" zoomScaleNormal="100" workbookViewId="0">
      <selection activeCell="D25" sqref="D25"/>
    </sheetView>
  </sheetViews>
  <sheetFormatPr defaultRowHeight="15.95" customHeight="1" x14ac:dyDescent="0.2"/>
  <cols>
    <col min="1" max="1" width="8.77734375" style="446" customWidth="1"/>
    <col min="2" max="2" width="20.77734375" style="456" customWidth="1"/>
    <col min="3" max="3" width="20.77734375" style="450" customWidth="1"/>
    <col min="4" max="4" width="80.77734375" style="447" customWidth="1"/>
    <col min="5" max="5" width="4.77734375" style="444" customWidth="1"/>
    <col min="6" max="16384" width="8.88671875" style="443"/>
  </cols>
  <sheetData>
    <row r="1" spans="1:5" ht="30" customHeight="1" x14ac:dyDescent="0.2">
      <c r="A1" s="446" t="s">
        <v>371</v>
      </c>
      <c r="B1" s="451" t="s">
        <v>287</v>
      </c>
      <c r="C1" s="448" t="s">
        <v>365</v>
      </c>
      <c r="D1" s="442" t="s">
        <v>366</v>
      </c>
    </row>
    <row r="2" spans="1:5" ht="15.95" customHeight="1" x14ac:dyDescent="0.2">
      <c r="A2" s="446">
        <v>1</v>
      </c>
      <c r="B2" s="452" t="s">
        <v>289</v>
      </c>
      <c r="C2" s="449" t="s">
        <v>297</v>
      </c>
      <c r="D2" s="445" t="s">
        <v>445</v>
      </c>
      <c r="E2" s="444">
        <v>10</v>
      </c>
    </row>
    <row r="3" spans="1:5" ht="15.95" customHeight="1" x14ac:dyDescent="0.2">
      <c r="A3" s="446">
        <v>2</v>
      </c>
      <c r="B3" s="452" t="s">
        <v>289</v>
      </c>
      <c r="C3" s="449" t="s">
        <v>290</v>
      </c>
      <c r="D3" s="445" t="s">
        <v>446</v>
      </c>
      <c r="E3" s="444">
        <v>2</v>
      </c>
    </row>
    <row r="4" spans="1:5" ht="15.95" customHeight="1" x14ac:dyDescent="0.2">
      <c r="A4" s="446">
        <v>3</v>
      </c>
      <c r="B4" s="452" t="s">
        <v>289</v>
      </c>
      <c r="C4" s="449" t="s">
        <v>291</v>
      </c>
      <c r="D4" s="445" t="s">
        <v>447</v>
      </c>
      <c r="E4" s="444">
        <v>3</v>
      </c>
    </row>
    <row r="5" spans="1:5" ht="15.95" customHeight="1" x14ac:dyDescent="0.2">
      <c r="A5" s="446">
        <v>4</v>
      </c>
      <c r="B5" s="452" t="s">
        <v>289</v>
      </c>
      <c r="C5" s="449" t="s">
        <v>296</v>
      </c>
      <c r="D5" s="445" t="s">
        <v>448</v>
      </c>
      <c r="E5" s="444">
        <v>9</v>
      </c>
    </row>
    <row r="6" spans="1:5" ht="15.95" customHeight="1" x14ac:dyDescent="0.2">
      <c r="A6" s="446">
        <v>5</v>
      </c>
      <c r="B6" s="452" t="s">
        <v>289</v>
      </c>
      <c r="C6" s="449" t="s">
        <v>295</v>
      </c>
      <c r="D6" s="445" t="s">
        <v>449</v>
      </c>
      <c r="E6" s="444">
        <v>8</v>
      </c>
    </row>
    <row r="7" spans="1:5" ht="15.95" customHeight="1" x14ac:dyDescent="0.2">
      <c r="A7" s="446">
        <v>6</v>
      </c>
      <c r="B7" s="452" t="s">
        <v>289</v>
      </c>
      <c r="C7" s="449" t="s">
        <v>293</v>
      </c>
      <c r="D7" s="445" t="s">
        <v>450</v>
      </c>
      <c r="E7" s="444">
        <v>5</v>
      </c>
    </row>
    <row r="8" spans="1:5" ht="15.95" customHeight="1" x14ac:dyDescent="0.2">
      <c r="A8" s="446">
        <v>7</v>
      </c>
      <c r="B8" s="452" t="s">
        <v>289</v>
      </c>
      <c r="C8" s="449" t="s">
        <v>292</v>
      </c>
      <c r="D8" s="445" t="s">
        <v>451</v>
      </c>
      <c r="E8" s="444">
        <v>4</v>
      </c>
    </row>
    <row r="9" spans="1:5" ht="15.95" customHeight="1" x14ac:dyDescent="0.2">
      <c r="A9" s="446">
        <v>8</v>
      </c>
      <c r="B9" s="452" t="s">
        <v>289</v>
      </c>
      <c r="C9" s="449" t="s">
        <v>288</v>
      </c>
      <c r="D9" s="445" t="s">
        <v>452</v>
      </c>
      <c r="E9" s="444">
        <v>1</v>
      </c>
    </row>
    <row r="10" spans="1:5" ht="15.95" customHeight="1" x14ac:dyDescent="0.2">
      <c r="A10" s="446">
        <v>9</v>
      </c>
      <c r="B10" s="452" t="s">
        <v>289</v>
      </c>
      <c r="C10" s="449" t="s">
        <v>288</v>
      </c>
      <c r="D10" s="445" t="s">
        <v>453</v>
      </c>
      <c r="E10" s="444">
        <v>7</v>
      </c>
    </row>
    <row r="11" spans="1:5" ht="15.95" customHeight="1" x14ac:dyDescent="0.2">
      <c r="A11" s="446">
        <v>10</v>
      </c>
      <c r="B11" s="452" t="s">
        <v>289</v>
      </c>
      <c r="C11" s="449" t="s">
        <v>294</v>
      </c>
      <c r="D11" s="445" t="s">
        <v>454</v>
      </c>
      <c r="E11" s="444">
        <v>6</v>
      </c>
    </row>
    <row r="12" spans="1:5" ht="15.95" customHeight="1" x14ac:dyDescent="0.2">
      <c r="A12" s="446">
        <v>11</v>
      </c>
      <c r="B12" s="452" t="s">
        <v>289</v>
      </c>
      <c r="C12" s="449" t="s">
        <v>298</v>
      </c>
      <c r="D12" s="445" t="s">
        <v>455</v>
      </c>
      <c r="E12" s="444">
        <v>11</v>
      </c>
    </row>
    <row r="13" spans="1:5" ht="15.95" customHeight="1" x14ac:dyDescent="0.2">
      <c r="A13" s="446">
        <v>12</v>
      </c>
      <c r="B13" s="452" t="s">
        <v>289</v>
      </c>
      <c r="C13" s="449" t="s">
        <v>315</v>
      </c>
      <c r="D13" s="445" t="s">
        <v>466</v>
      </c>
      <c r="E13" s="444">
        <v>31</v>
      </c>
    </row>
    <row r="14" spans="1:5" ht="15.95" customHeight="1" x14ac:dyDescent="0.2">
      <c r="A14" s="446">
        <v>13</v>
      </c>
      <c r="B14" s="452" t="s">
        <v>289</v>
      </c>
      <c r="C14" s="449" t="s">
        <v>313</v>
      </c>
      <c r="D14" s="445" t="s">
        <v>467</v>
      </c>
      <c r="E14" s="444">
        <v>29</v>
      </c>
    </row>
    <row r="15" spans="1:5" ht="15.95" customHeight="1" x14ac:dyDescent="0.2">
      <c r="A15" s="446">
        <v>14</v>
      </c>
      <c r="B15" s="452" t="s">
        <v>289</v>
      </c>
      <c r="C15" s="449" t="s">
        <v>306</v>
      </c>
      <c r="D15" s="445" t="s">
        <v>465</v>
      </c>
      <c r="E15" s="444">
        <v>21</v>
      </c>
    </row>
    <row r="16" spans="1:5" ht="15.95" customHeight="1" x14ac:dyDescent="0.2">
      <c r="A16" s="446">
        <v>15</v>
      </c>
      <c r="B16" s="452" t="s">
        <v>289</v>
      </c>
      <c r="C16" s="449" t="s">
        <v>312</v>
      </c>
      <c r="D16" s="445" t="s">
        <v>468</v>
      </c>
      <c r="E16" s="444">
        <v>28</v>
      </c>
    </row>
    <row r="17" spans="1:5" ht="15.95" customHeight="1" x14ac:dyDescent="0.2">
      <c r="A17" s="446">
        <v>16</v>
      </c>
      <c r="B17" s="452" t="s">
        <v>289</v>
      </c>
      <c r="C17" s="449" t="s">
        <v>310</v>
      </c>
      <c r="D17" s="445" t="s">
        <v>469</v>
      </c>
      <c r="E17" s="444">
        <v>25</v>
      </c>
    </row>
    <row r="18" spans="1:5" ht="15.95" customHeight="1" x14ac:dyDescent="0.2">
      <c r="A18" s="446">
        <v>17</v>
      </c>
      <c r="B18" s="452" t="s">
        <v>289</v>
      </c>
      <c r="C18" s="449" t="s">
        <v>308</v>
      </c>
      <c r="D18" s="445" t="s">
        <v>470</v>
      </c>
      <c r="E18" s="444">
        <v>23</v>
      </c>
    </row>
    <row r="19" spans="1:5" ht="15.95" customHeight="1" x14ac:dyDescent="0.2">
      <c r="A19" s="446">
        <v>18</v>
      </c>
      <c r="B19" s="452" t="s">
        <v>289</v>
      </c>
      <c r="C19" s="449" t="s">
        <v>309</v>
      </c>
      <c r="D19" s="445" t="s">
        <v>471</v>
      </c>
      <c r="E19" s="444">
        <v>24</v>
      </c>
    </row>
    <row r="20" spans="1:5" ht="15.95" customHeight="1" x14ac:dyDescent="0.2">
      <c r="A20" s="446">
        <v>19</v>
      </c>
      <c r="B20" s="452" t="s">
        <v>289</v>
      </c>
      <c r="C20" s="449" t="s">
        <v>311</v>
      </c>
      <c r="D20" s="445" t="s">
        <v>472</v>
      </c>
      <c r="E20" s="444">
        <v>26</v>
      </c>
    </row>
    <row r="21" spans="1:5" ht="15.95" customHeight="1" x14ac:dyDescent="0.2">
      <c r="A21" s="446">
        <v>20</v>
      </c>
      <c r="B21" s="452" t="s">
        <v>289</v>
      </c>
      <c r="C21" s="449" t="s">
        <v>314</v>
      </c>
      <c r="D21" s="445" t="s">
        <v>473</v>
      </c>
      <c r="E21" s="444">
        <v>30</v>
      </c>
    </row>
    <row r="22" spans="1:5" ht="15.95" customHeight="1" x14ac:dyDescent="0.2">
      <c r="A22" s="446">
        <v>21</v>
      </c>
      <c r="B22" s="452" t="s">
        <v>289</v>
      </c>
      <c r="C22" s="449" t="s">
        <v>316</v>
      </c>
      <c r="D22" s="445" t="s">
        <v>474</v>
      </c>
      <c r="E22" s="444">
        <v>32</v>
      </c>
    </row>
    <row r="23" spans="1:5" ht="15.95" customHeight="1" x14ac:dyDescent="0.2">
      <c r="A23" s="446">
        <v>22</v>
      </c>
      <c r="B23" s="452" t="s">
        <v>289</v>
      </c>
      <c r="C23" s="449" t="s">
        <v>368</v>
      </c>
      <c r="D23" s="445" t="s">
        <v>475</v>
      </c>
      <c r="E23" s="444">
        <v>27</v>
      </c>
    </row>
    <row r="24" spans="1:5" ht="15.95" customHeight="1" x14ac:dyDescent="0.2">
      <c r="A24" s="446">
        <v>23</v>
      </c>
      <c r="B24" s="452" t="s">
        <v>289</v>
      </c>
      <c r="C24" s="449" t="s">
        <v>307</v>
      </c>
      <c r="D24" s="445" t="s">
        <v>476</v>
      </c>
      <c r="E24" s="444">
        <v>22</v>
      </c>
    </row>
    <row r="25" spans="1:5" ht="15.95" customHeight="1" x14ac:dyDescent="0.2">
      <c r="A25" s="446">
        <v>24</v>
      </c>
      <c r="B25" s="452" t="s">
        <v>289</v>
      </c>
      <c r="C25" s="449" t="s">
        <v>303</v>
      </c>
      <c r="D25" s="445" t="s">
        <v>456</v>
      </c>
      <c r="E25" s="444">
        <v>16</v>
      </c>
    </row>
    <row r="26" spans="1:5" ht="15.95" customHeight="1" x14ac:dyDescent="0.2">
      <c r="A26" s="446">
        <v>25</v>
      </c>
      <c r="B26" s="452" t="s">
        <v>289</v>
      </c>
      <c r="C26" s="449" t="s">
        <v>304</v>
      </c>
      <c r="D26" s="445" t="s">
        <v>457</v>
      </c>
      <c r="E26" s="444">
        <v>17</v>
      </c>
    </row>
    <row r="27" spans="1:5" ht="15.95" customHeight="1" x14ac:dyDescent="0.2">
      <c r="A27" s="446">
        <v>26</v>
      </c>
      <c r="B27" s="452" t="s">
        <v>289</v>
      </c>
      <c r="C27" s="449" t="s">
        <v>299</v>
      </c>
      <c r="D27" s="445" t="s">
        <v>458</v>
      </c>
      <c r="E27" s="444">
        <v>12</v>
      </c>
    </row>
    <row r="28" spans="1:5" ht="15.95" customHeight="1" x14ac:dyDescent="0.2">
      <c r="A28" s="446">
        <v>27</v>
      </c>
      <c r="B28" s="452" t="s">
        <v>289</v>
      </c>
      <c r="C28" s="449" t="s">
        <v>299</v>
      </c>
      <c r="D28" s="445" t="s">
        <v>459</v>
      </c>
      <c r="E28" s="444">
        <v>18</v>
      </c>
    </row>
    <row r="29" spans="1:5" ht="15.95" customHeight="1" x14ac:dyDescent="0.2">
      <c r="A29" s="446">
        <v>28</v>
      </c>
      <c r="B29" s="452" t="s">
        <v>289</v>
      </c>
      <c r="C29" s="449" t="s">
        <v>299</v>
      </c>
      <c r="D29" s="445" t="s">
        <v>460</v>
      </c>
      <c r="E29" s="444">
        <v>19</v>
      </c>
    </row>
    <row r="30" spans="1:5" ht="15.95" customHeight="1" x14ac:dyDescent="0.2">
      <c r="A30" s="446">
        <v>29</v>
      </c>
      <c r="B30" s="452" t="s">
        <v>289</v>
      </c>
      <c r="C30" s="449" t="s">
        <v>305</v>
      </c>
      <c r="D30" s="445" t="s">
        <v>461</v>
      </c>
      <c r="E30" s="444">
        <v>20</v>
      </c>
    </row>
    <row r="31" spans="1:5" ht="15.95" customHeight="1" x14ac:dyDescent="0.2">
      <c r="A31" s="446">
        <v>30</v>
      </c>
      <c r="B31" s="452" t="s">
        <v>289</v>
      </c>
      <c r="C31" s="449" t="s">
        <v>302</v>
      </c>
      <c r="D31" s="445" t="s">
        <v>462</v>
      </c>
      <c r="E31" s="444">
        <v>15</v>
      </c>
    </row>
    <row r="32" spans="1:5" ht="15.95" customHeight="1" x14ac:dyDescent="0.2">
      <c r="A32" s="446">
        <v>31</v>
      </c>
      <c r="B32" s="452" t="s">
        <v>289</v>
      </c>
      <c r="C32" s="449" t="s">
        <v>300</v>
      </c>
      <c r="D32" s="445" t="s">
        <v>463</v>
      </c>
      <c r="E32" s="444">
        <v>13</v>
      </c>
    </row>
    <row r="33" spans="1:5" ht="15.95" customHeight="1" x14ac:dyDescent="0.2">
      <c r="A33" s="446">
        <v>32</v>
      </c>
      <c r="B33" s="452" t="s">
        <v>289</v>
      </c>
      <c r="C33" s="449" t="s">
        <v>301</v>
      </c>
      <c r="D33" s="445" t="s">
        <v>464</v>
      </c>
      <c r="E33" s="444">
        <v>14</v>
      </c>
    </row>
    <row r="34" spans="1:5" ht="15.95" customHeight="1" x14ac:dyDescent="0.2">
      <c r="A34" s="446">
        <v>33</v>
      </c>
      <c r="B34" s="452" t="s">
        <v>289</v>
      </c>
      <c r="C34" s="449" t="s">
        <v>369</v>
      </c>
      <c r="D34" s="445" t="s">
        <v>477</v>
      </c>
      <c r="E34" s="444">
        <v>54</v>
      </c>
    </row>
    <row r="35" spans="1:5" ht="15.95" customHeight="1" x14ac:dyDescent="0.2">
      <c r="A35" s="446">
        <v>34</v>
      </c>
      <c r="B35" s="452" t="s">
        <v>289</v>
      </c>
      <c r="C35" s="449" t="s">
        <v>321</v>
      </c>
      <c r="D35" s="445" t="s">
        <v>478</v>
      </c>
      <c r="E35" s="444">
        <v>33</v>
      </c>
    </row>
    <row r="36" spans="1:5" ht="15.95" customHeight="1" x14ac:dyDescent="0.2">
      <c r="A36" s="446">
        <v>35</v>
      </c>
      <c r="B36" s="452" t="s">
        <v>289</v>
      </c>
      <c r="C36" s="449" t="s">
        <v>321</v>
      </c>
      <c r="D36" s="445" t="s">
        <v>479</v>
      </c>
      <c r="E36" s="444">
        <v>39</v>
      </c>
    </row>
    <row r="37" spans="1:5" ht="15.95" customHeight="1" x14ac:dyDescent="0.2">
      <c r="A37" s="446">
        <v>36</v>
      </c>
      <c r="B37" s="452" t="s">
        <v>289</v>
      </c>
      <c r="C37" s="449" t="s">
        <v>319</v>
      </c>
      <c r="D37" s="445" t="s">
        <v>480</v>
      </c>
      <c r="E37" s="444">
        <v>37</v>
      </c>
    </row>
    <row r="38" spans="1:5" ht="15.95" customHeight="1" x14ac:dyDescent="0.2">
      <c r="A38" s="446">
        <v>37</v>
      </c>
      <c r="B38" s="452" t="s">
        <v>289</v>
      </c>
      <c r="C38" s="449" t="s">
        <v>330</v>
      </c>
      <c r="D38" s="445" t="s">
        <v>481</v>
      </c>
      <c r="E38" s="444">
        <v>48</v>
      </c>
    </row>
    <row r="39" spans="1:5" ht="15.95" customHeight="1" x14ac:dyDescent="0.2">
      <c r="A39" s="446">
        <v>38</v>
      </c>
      <c r="B39" s="452" t="s">
        <v>289</v>
      </c>
      <c r="C39" s="449" t="s">
        <v>327</v>
      </c>
      <c r="D39" s="445" t="s">
        <v>482</v>
      </c>
      <c r="E39" s="444">
        <v>45</v>
      </c>
    </row>
    <row r="40" spans="1:5" ht="15.95" customHeight="1" x14ac:dyDescent="0.2">
      <c r="A40" s="446">
        <v>39</v>
      </c>
      <c r="B40" s="452" t="s">
        <v>289</v>
      </c>
      <c r="C40" s="449" t="s">
        <v>337</v>
      </c>
      <c r="D40" s="445" t="s">
        <v>483</v>
      </c>
      <c r="E40" s="444">
        <v>58</v>
      </c>
    </row>
    <row r="41" spans="1:5" ht="15.95" customHeight="1" x14ac:dyDescent="0.2">
      <c r="A41" s="446">
        <v>40</v>
      </c>
      <c r="B41" s="452" t="s">
        <v>289</v>
      </c>
      <c r="C41" s="449" t="s">
        <v>337</v>
      </c>
      <c r="D41" s="445" t="s">
        <v>484</v>
      </c>
      <c r="E41" s="444">
        <v>59</v>
      </c>
    </row>
    <row r="42" spans="1:5" ht="15.95" customHeight="1" x14ac:dyDescent="0.2">
      <c r="A42" s="446">
        <v>41</v>
      </c>
      <c r="B42" s="452" t="s">
        <v>289</v>
      </c>
      <c r="C42" s="449" t="s">
        <v>337</v>
      </c>
      <c r="D42" s="445" t="s">
        <v>485</v>
      </c>
      <c r="E42" s="444">
        <v>60</v>
      </c>
    </row>
    <row r="43" spans="1:5" ht="15.95" customHeight="1" x14ac:dyDescent="0.2">
      <c r="A43" s="446">
        <v>42</v>
      </c>
      <c r="B43" s="452" t="s">
        <v>289</v>
      </c>
      <c r="C43" s="449" t="s">
        <v>338</v>
      </c>
      <c r="D43" s="445" t="s">
        <v>509</v>
      </c>
      <c r="E43" s="444">
        <v>61</v>
      </c>
    </row>
    <row r="44" spans="1:5" ht="15.95" customHeight="1" x14ac:dyDescent="0.2">
      <c r="A44" s="446">
        <v>43</v>
      </c>
      <c r="B44" s="452" t="s">
        <v>289</v>
      </c>
      <c r="C44" s="449" t="s">
        <v>338</v>
      </c>
      <c r="D44" s="445" t="s">
        <v>510</v>
      </c>
      <c r="E44" s="444">
        <v>62</v>
      </c>
    </row>
    <row r="45" spans="1:5" ht="15.95" customHeight="1" x14ac:dyDescent="0.2">
      <c r="A45" s="446">
        <v>44</v>
      </c>
      <c r="B45" s="452" t="s">
        <v>289</v>
      </c>
      <c r="C45" s="449" t="s">
        <v>339</v>
      </c>
      <c r="D45" s="445" t="s">
        <v>486</v>
      </c>
      <c r="E45" s="444">
        <v>63</v>
      </c>
    </row>
    <row r="46" spans="1:5" ht="15.95" customHeight="1" x14ac:dyDescent="0.2">
      <c r="A46" s="446">
        <v>45</v>
      </c>
      <c r="B46" s="452" t="s">
        <v>289</v>
      </c>
      <c r="C46" s="449" t="s">
        <v>340</v>
      </c>
      <c r="D46" s="445" t="s">
        <v>487</v>
      </c>
      <c r="E46" s="444">
        <v>64</v>
      </c>
    </row>
    <row r="47" spans="1:5" ht="15.95" customHeight="1" x14ac:dyDescent="0.2">
      <c r="A47" s="446">
        <v>46</v>
      </c>
      <c r="B47" s="452" t="s">
        <v>289</v>
      </c>
      <c r="C47" s="449" t="s">
        <v>341</v>
      </c>
      <c r="D47" s="445" t="s">
        <v>489</v>
      </c>
      <c r="E47" s="444">
        <v>65</v>
      </c>
    </row>
    <row r="48" spans="1:5" ht="15.95" customHeight="1" x14ac:dyDescent="0.2">
      <c r="A48" s="446">
        <v>47</v>
      </c>
      <c r="B48" s="452" t="s">
        <v>289</v>
      </c>
      <c r="C48" s="449" t="s">
        <v>342</v>
      </c>
      <c r="D48" s="445" t="s">
        <v>488</v>
      </c>
      <c r="E48" s="444">
        <v>66</v>
      </c>
    </row>
    <row r="49" spans="1:5" ht="15.95" customHeight="1" x14ac:dyDescent="0.2">
      <c r="A49" s="446">
        <v>48</v>
      </c>
      <c r="B49" s="452" t="s">
        <v>289</v>
      </c>
      <c r="C49" s="449" t="s">
        <v>343</v>
      </c>
      <c r="D49" s="445" t="s">
        <v>514</v>
      </c>
      <c r="E49" s="444">
        <v>67</v>
      </c>
    </row>
    <row r="50" spans="1:5" ht="15.95" customHeight="1" x14ac:dyDescent="0.2">
      <c r="A50" s="446">
        <v>49</v>
      </c>
      <c r="B50" s="452" t="s">
        <v>289</v>
      </c>
      <c r="C50" s="449" t="s">
        <v>333</v>
      </c>
      <c r="D50" s="445" t="s">
        <v>490</v>
      </c>
      <c r="E50" s="444">
        <v>51</v>
      </c>
    </row>
    <row r="51" spans="1:5" ht="15.95" customHeight="1" x14ac:dyDescent="0.2">
      <c r="A51" s="446">
        <v>50</v>
      </c>
      <c r="B51" s="452" t="s">
        <v>289</v>
      </c>
      <c r="C51" s="449" t="s">
        <v>367</v>
      </c>
      <c r="D51" s="445" t="s">
        <v>491</v>
      </c>
      <c r="E51" s="444">
        <v>34</v>
      </c>
    </row>
    <row r="52" spans="1:5" ht="15.95" customHeight="1" x14ac:dyDescent="0.2">
      <c r="A52" s="446">
        <v>51</v>
      </c>
      <c r="B52" s="452" t="s">
        <v>289</v>
      </c>
      <c r="C52" s="449" t="s">
        <v>367</v>
      </c>
      <c r="D52" s="445" t="s">
        <v>492</v>
      </c>
      <c r="E52" s="444">
        <v>35</v>
      </c>
    </row>
    <row r="53" spans="1:5" ht="15.95" customHeight="1" x14ac:dyDescent="0.2">
      <c r="A53" s="446">
        <v>52</v>
      </c>
      <c r="B53" s="452" t="s">
        <v>289</v>
      </c>
      <c r="C53" s="449" t="s">
        <v>328</v>
      </c>
      <c r="D53" s="445" t="s">
        <v>493</v>
      </c>
      <c r="E53" s="444">
        <v>46</v>
      </c>
    </row>
    <row r="54" spans="1:5" ht="15.95" customHeight="1" x14ac:dyDescent="0.2">
      <c r="A54" s="446">
        <v>53</v>
      </c>
      <c r="B54" s="452" t="s">
        <v>289</v>
      </c>
      <c r="C54" s="449" t="s">
        <v>328</v>
      </c>
      <c r="D54" s="445" t="s">
        <v>494</v>
      </c>
      <c r="E54" s="444">
        <v>52</v>
      </c>
    </row>
    <row r="55" spans="1:5" ht="15.95" customHeight="1" x14ac:dyDescent="0.2">
      <c r="A55" s="446">
        <v>54</v>
      </c>
      <c r="B55" s="452" t="s">
        <v>289</v>
      </c>
      <c r="C55" s="449" t="s">
        <v>328</v>
      </c>
      <c r="D55" s="445" t="s">
        <v>495</v>
      </c>
      <c r="E55" s="444">
        <v>53</v>
      </c>
    </row>
    <row r="56" spans="1:5" ht="15.95" customHeight="1" x14ac:dyDescent="0.2">
      <c r="A56" s="446">
        <v>55</v>
      </c>
      <c r="B56" s="452" t="s">
        <v>289</v>
      </c>
      <c r="C56" s="449" t="s">
        <v>329</v>
      </c>
      <c r="D56" s="445" t="s">
        <v>496</v>
      </c>
      <c r="E56" s="444">
        <v>47</v>
      </c>
    </row>
    <row r="57" spans="1:5" ht="15.95" customHeight="1" x14ac:dyDescent="0.2">
      <c r="A57" s="446">
        <v>56</v>
      </c>
      <c r="B57" s="452" t="s">
        <v>289</v>
      </c>
      <c r="C57" s="449" t="s">
        <v>336</v>
      </c>
      <c r="D57" s="445" t="s">
        <v>497</v>
      </c>
      <c r="E57" s="444">
        <v>57</v>
      </c>
    </row>
    <row r="58" spans="1:5" ht="15.95" customHeight="1" x14ac:dyDescent="0.2">
      <c r="A58" s="446">
        <v>57</v>
      </c>
      <c r="B58" s="452" t="s">
        <v>289</v>
      </c>
      <c r="C58" s="449" t="s">
        <v>334</v>
      </c>
      <c r="D58" s="445" t="s">
        <v>498</v>
      </c>
      <c r="E58" s="444">
        <v>55</v>
      </c>
    </row>
    <row r="59" spans="1:5" ht="15.95" customHeight="1" x14ac:dyDescent="0.2">
      <c r="A59" s="446">
        <v>58</v>
      </c>
      <c r="B59" s="452" t="s">
        <v>289</v>
      </c>
      <c r="C59" s="449" t="s">
        <v>322</v>
      </c>
      <c r="D59" s="445" t="s">
        <v>499</v>
      </c>
      <c r="E59" s="444">
        <v>40</v>
      </c>
    </row>
    <row r="60" spans="1:5" ht="15.95" customHeight="1" x14ac:dyDescent="0.2">
      <c r="A60" s="446">
        <v>59</v>
      </c>
      <c r="B60" s="452" t="s">
        <v>289</v>
      </c>
      <c r="C60" s="449" t="s">
        <v>331</v>
      </c>
      <c r="D60" s="445" t="s">
        <v>500</v>
      </c>
      <c r="E60" s="444">
        <v>49</v>
      </c>
    </row>
    <row r="61" spans="1:5" ht="15.95" customHeight="1" x14ac:dyDescent="0.2">
      <c r="A61" s="446">
        <v>60</v>
      </c>
      <c r="B61" s="452" t="s">
        <v>289</v>
      </c>
      <c r="C61" s="449" t="s">
        <v>320</v>
      </c>
      <c r="D61" s="445" t="s">
        <v>501</v>
      </c>
      <c r="E61" s="444">
        <v>38</v>
      </c>
    </row>
    <row r="62" spans="1:5" ht="15.95" customHeight="1" x14ac:dyDescent="0.2">
      <c r="A62" s="446">
        <v>61</v>
      </c>
      <c r="B62" s="452" t="s">
        <v>289</v>
      </c>
      <c r="C62" s="449" t="s">
        <v>332</v>
      </c>
      <c r="D62" s="445" t="s">
        <v>502</v>
      </c>
      <c r="E62" s="444">
        <v>50</v>
      </c>
    </row>
    <row r="63" spans="1:5" ht="15.95" customHeight="1" x14ac:dyDescent="0.2">
      <c r="A63" s="446">
        <v>62</v>
      </c>
      <c r="B63" s="452" t="s">
        <v>289</v>
      </c>
      <c r="C63" s="449" t="s">
        <v>335</v>
      </c>
      <c r="D63" s="445" t="s">
        <v>503</v>
      </c>
      <c r="E63" s="444">
        <v>56</v>
      </c>
    </row>
    <row r="64" spans="1:5" ht="15.95" customHeight="1" x14ac:dyDescent="0.2">
      <c r="A64" s="446">
        <v>63</v>
      </c>
      <c r="B64" s="452" t="s">
        <v>289</v>
      </c>
      <c r="C64" s="449" t="s">
        <v>325</v>
      </c>
      <c r="D64" s="445" t="s">
        <v>504</v>
      </c>
      <c r="E64" s="444">
        <v>43</v>
      </c>
    </row>
    <row r="65" spans="1:5" ht="15.95" customHeight="1" x14ac:dyDescent="0.2">
      <c r="A65" s="446">
        <v>64</v>
      </c>
      <c r="B65" s="452" t="s">
        <v>289</v>
      </c>
      <c r="C65" s="449" t="s">
        <v>323</v>
      </c>
      <c r="D65" s="445" t="s">
        <v>505</v>
      </c>
      <c r="E65" s="444">
        <v>41</v>
      </c>
    </row>
    <row r="66" spans="1:5" ht="15.95" customHeight="1" x14ac:dyDescent="0.2">
      <c r="A66" s="446">
        <v>65</v>
      </c>
      <c r="B66" s="452" t="s">
        <v>289</v>
      </c>
      <c r="C66" s="449" t="s">
        <v>326</v>
      </c>
      <c r="D66" s="445" t="s">
        <v>506</v>
      </c>
      <c r="E66" s="444">
        <v>44</v>
      </c>
    </row>
    <row r="67" spans="1:5" ht="15.95" customHeight="1" x14ac:dyDescent="0.2">
      <c r="A67" s="446">
        <v>66</v>
      </c>
      <c r="B67" s="452" t="s">
        <v>289</v>
      </c>
      <c r="C67" s="449" t="s">
        <v>324</v>
      </c>
      <c r="D67" s="445" t="s">
        <v>507</v>
      </c>
      <c r="E67" s="444">
        <v>42</v>
      </c>
    </row>
    <row r="68" spans="1:5" ht="15.95" customHeight="1" x14ac:dyDescent="0.2">
      <c r="A68" s="446">
        <v>67</v>
      </c>
      <c r="B68" s="452" t="s">
        <v>289</v>
      </c>
      <c r="C68" s="449" t="s">
        <v>318</v>
      </c>
      <c r="D68" s="445" t="s">
        <v>508</v>
      </c>
      <c r="E68" s="444">
        <v>36</v>
      </c>
    </row>
    <row r="69" spans="1:5" ht="15.95" customHeight="1" x14ac:dyDescent="0.2">
      <c r="A69" s="446">
        <v>68</v>
      </c>
      <c r="B69" s="452" t="s">
        <v>289</v>
      </c>
      <c r="C69" s="449" t="s">
        <v>346</v>
      </c>
      <c r="D69" s="445" t="s">
        <v>511</v>
      </c>
      <c r="E69" s="444">
        <v>70</v>
      </c>
    </row>
    <row r="70" spans="1:5" ht="15.95" customHeight="1" x14ac:dyDescent="0.2">
      <c r="A70" s="446">
        <v>69</v>
      </c>
      <c r="B70" s="452" t="s">
        <v>289</v>
      </c>
      <c r="C70" s="449" t="s">
        <v>344</v>
      </c>
      <c r="D70" s="445" t="s">
        <v>512</v>
      </c>
      <c r="E70" s="444">
        <v>68</v>
      </c>
    </row>
    <row r="71" spans="1:5" ht="15.95" customHeight="1" x14ac:dyDescent="0.2">
      <c r="A71" s="446">
        <v>70</v>
      </c>
      <c r="B71" s="452" t="s">
        <v>289</v>
      </c>
      <c r="C71" s="449" t="s">
        <v>345</v>
      </c>
      <c r="D71" s="445" t="s">
        <v>513</v>
      </c>
      <c r="E71" s="444">
        <v>69</v>
      </c>
    </row>
    <row r="72" spans="1:5" ht="15.95" customHeight="1" x14ac:dyDescent="0.2">
      <c r="A72" s="446">
        <v>71</v>
      </c>
      <c r="B72" s="453" t="s">
        <v>348</v>
      </c>
      <c r="C72" s="449" t="s">
        <v>347</v>
      </c>
      <c r="D72" s="445" t="s">
        <v>424</v>
      </c>
      <c r="E72" s="444">
        <v>71</v>
      </c>
    </row>
    <row r="73" spans="1:5" ht="15.95" customHeight="1" x14ac:dyDescent="0.2">
      <c r="A73" s="446">
        <v>72</v>
      </c>
      <c r="B73" s="453" t="s">
        <v>348</v>
      </c>
      <c r="C73" s="449" t="s">
        <v>350</v>
      </c>
      <c r="D73" s="445" t="s">
        <v>425</v>
      </c>
      <c r="E73" s="444">
        <v>73</v>
      </c>
    </row>
    <row r="74" spans="1:5" ht="15.95" customHeight="1" x14ac:dyDescent="0.2">
      <c r="A74" s="446">
        <v>73</v>
      </c>
      <c r="B74" s="453" t="s">
        <v>348</v>
      </c>
      <c r="C74" s="449" t="s">
        <v>349</v>
      </c>
      <c r="D74" s="445" t="s">
        <v>426</v>
      </c>
      <c r="E74" s="444">
        <v>72</v>
      </c>
    </row>
    <row r="75" spans="1:5" ht="15.95" customHeight="1" x14ac:dyDescent="0.2">
      <c r="A75" s="446">
        <v>74</v>
      </c>
      <c r="B75" s="454" t="s">
        <v>352</v>
      </c>
      <c r="C75" s="449" t="s">
        <v>372</v>
      </c>
      <c r="D75" s="445" t="s">
        <v>427</v>
      </c>
      <c r="E75" s="444">
        <v>76</v>
      </c>
    </row>
    <row r="76" spans="1:5" ht="15.95" customHeight="1" x14ac:dyDescent="0.2">
      <c r="A76" s="446">
        <v>75</v>
      </c>
      <c r="B76" s="454" t="s">
        <v>352</v>
      </c>
      <c r="C76" s="449" t="s">
        <v>362</v>
      </c>
      <c r="D76" s="445" t="s">
        <v>444</v>
      </c>
      <c r="E76" s="444">
        <v>88</v>
      </c>
    </row>
    <row r="77" spans="1:5" ht="15.95" customHeight="1" x14ac:dyDescent="0.2">
      <c r="A77" s="446">
        <v>76</v>
      </c>
      <c r="B77" s="454" t="s">
        <v>352</v>
      </c>
      <c r="C77" s="449" t="s">
        <v>347</v>
      </c>
      <c r="D77" s="445" t="s">
        <v>443</v>
      </c>
      <c r="E77" s="444">
        <v>84</v>
      </c>
    </row>
    <row r="78" spans="1:5" ht="15.95" customHeight="1" x14ac:dyDescent="0.2">
      <c r="A78" s="446">
        <v>77</v>
      </c>
      <c r="B78" s="452" t="s">
        <v>289</v>
      </c>
      <c r="C78" s="449" t="s">
        <v>355</v>
      </c>
      <c r="D78" s="445" t="s">
        <v>442</v>
      </c>
      <c r="E78" s="444">
        <v>79</v>
      </c>
    </row>
    <row r="79" spans="1:5" ht="15.95" customHeight="1" x14ac:dyDescent="0.2">
      <c r="A79" s="446">
        <v>78</v>
      </c>
      <c r="B79" s="454" t="s">
        <v>352</v>
      </c>
      <c r="C79" s="449" t="s">
        <v>370</v>
      </c>
      <c r="D79" s="445" t="s">
        <v>441</v>
      </c>
      <c r="E79" s="444">
        <v>87</v>
      </c>
    </row>
    <row r="80" spans="1:5" ht="15.95" customHeight="1" x14ac:dyDescent="0.2">
      <c r="A80" s="446">
        <v>79</v>
      </c>
      <c r="B80" s="452" t="s">
        <v>289</v>
      </c>
      <c r="C80" s="449" t="s">
        <v>353</v>
      </c>
      <c r="D80" s="445" t="s">
        <v>440</v>
      </c>
      <c r="E80" s="444">
        <v>77</v>
      </c>
    </row>
    <row r="81" spans="1:5" ht="15.95" customHeight="1" x14ac:dyDescent="0.2">
      <c r="A81" s="446">
        <v>80</v>
      </c>
      <c r="B81" s="454" t="s">
        <v>352</v>
      </c>
      <c r="C81" s="449" t="s">
        <v>350</v>
      </c>
      <c r="D81" s="445" t="s">
        <v>428</v>
      </c>
      <c r="E81" s="444">
        <v>75</v>
      </c>
    </row>
    <row r="82" spans="1:5" ht="15.95" customHeight="1" x14ac:dyDescent="0.2">
      <c r="A82" s="446">
        <v>81</v>
      </c>
      <c r="B82" s="454" t="s">
        <v>352</v>
      </c>
      <c r="C82" s="449" t="s">
        <v>360</v>
      </c>
      <c r="D82" s="445" t="s">
        <v>439</v>
      </c>
      <c r="E82" s="444">
        <v>85</v>
      </c>
    </row>
    <row r="83" spans="1:5" ht="15.95" customHeight="1" x14ac:dyDescent="0.2">
      <c r="A83" s="446">
        <v>82</v>
      </c>
      <c r="B83" s="454" t="s">
        <v>352</v>
      </c>
      <c r="C83" s="449" t="s">
        <v>361</v>
      </c>
      <c r="D83" s="445" t="s">
        <v>438</v>
      </c>
      <c r="E83" s="444">
        <v>86</v>
      </c>
    </row>
    <row r="84" spans="1:5" ht="15.95" customHeight="1" x14ac:dyDescent="0.2">
      <c r="A84" s="446">
        <v>83</v>
      </c>
      <c r="B84" s="454" t="s">
        <v>352</v>
      </c>
      <c r="C84" s="449" t="s">
        <v>356</v>
      </c>
      <c r="D84" s="445" t="s">
        <v>437</v>
      </c>
      <c r="E84" s="444">
        <v>80</v>
      </c>
    </row>
    <row r="85" spans="1:5" ht="15.95" customHeight="1" x14ac:dyDescent="0.2">
      <c r="A85" s="446">
        <v>84</v>
      </c>
      <c r="B85" s="454" t="s">
        <v>352</v>
      </c>
      <c r="C85" s="449" t="s">
        <v>364</v>
      </c>
      <c r="D85" s="445" t="s">
        <v>436</v>
      </c>
      <c r="E85" s="444">
        <v>91</v>
      </c>
    </row>
    <row r="86" spans="1:5" ht="15.95" customHeight="1" x14ac:dyDescent="0.2">
      <c r="A86" s="446">
        <v>85</v>
      </c>
      <c r="B86" s="454" t="s">
        <v>352</v>
      </c>
      <c r="C86" s="449" t="s">
        <v>358</v>
      </c>
      <c r="D86" s="445" t="s">
        <v>435</v>
      </c>
      <c r="E86" s="444">
        <v>82</v>
      </c>
    </row>
    <row r="87" spans="1:5" ht="15.95" customHeight="1" x14ac:dyDescent="0.2">
      <c r="A87" s="446">
        <v>86</v>
      </c>
      <c r="B87" s="454" t="s">
        <v>352</v>
      </c>
      <c r="C87" s="449" t="s">
        <v>354</v>
      </c>
      <c r="D87" s="445" t="s">
        <v>434</v>
      </c>
      <c r="E87" s="444">
        <v>78</v>
      </c>
    </row>
    <row r="88" spans="1:5" ht="15.95" customHeight="1" x14ac:dyDescent="0.2">
      <c r="A88" s="446">
        <v>87</v>
      </c>
      <c r="B88" s="454" t="s">
        <v>352</v>
      </c>
      <c r="C88" s="449" t="s">
        <v>359</v>
      </c>
      <c r="D88" s="445" t="s">
        <v>433</v>
      </c>
      <c r="E88" s="444">
        <v>83</v>
      </c>
    </row>
    <row r="89" spans="1:5" ht="15.95" customHeight="1" x14ac:dyDescent="0.2">
      <c r="A89" s="446">
        <v>88</v>
      </c>
      <c r="B89" s="454" t="s">
        <v>352</v>
      </c>
      <c r="C89" s="449" t="s">
        <v>351</v>
      </c>
      <c r="D89" s="445" t="s">
        <v>429</v>
      </c>
      <c r="E89" s="444">
        <v>74</v>
      </c>
    </row>
    <row r="90" spans="1:5" ht="15.95" customHeight="1" x14ac:dyDescent="0.2">
      <c r="A90" s="446">
        <v>89</v>
      </c>
      <c r="B90" s="455" t="s">
        <v>317</v>
      </c>
      <c r="C90" s="449" t="s">
        <v>317</v>
      </c>
      <c r="D90" s="445" t="s">
        <v>432</v>
      </c>
      <c r="E90" s="444">
        <v>89</v>
      </c>
    </row>
    <row r="91" spans="1:5" ht="15.95" customHeight="1" x14ac:dyDescent="0.2">
      <c r="A91" s="446">
        <v>90</v>
      </c>
      <c r="B91" s="452" t="s">
        <v>289</v>
      </c>
      <c r="C91" s="449" t="s">
        <v>363</v>
      </c>
      <c r="D91" s="445" t="s">
        <v>430</v>
      </c>
      <c r="E91" s="444">
        <v>90</v>
      </c>
    </row>
    <row r="92" spans="1:5" ht="15.95" customHeight="1" x14ac:dyDescent="0.2">
      <c r="A92" s="446">
        <v>91</v>
      </c>
      <c r="B92" s="454" t="s">
        <v>352</v>
      </c>
      <c r="C92" s="449" t="s">
        <v>357</v>
      </c>
      <c r="D92" s="445" t="s">
        <v>431</v>
      </c>
      <c r="E92" s="444">
        <v>81</v>
      </c>
    </row>
  </sheetData>
  <autoFilter ref="B1:B92" xr:uid="{00000000-0009-0000-0000-000000000000}"/>
  <sortState xmlns:xlrd2="http://schemas.microsoft.com/office/spreadsheetml/2017/richdata2" ref="C72:G74">
    <sortCondition ref="C72"/>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9</vt:i4>
      </vt:variant>
    </vt:vector>
  </HeadingPairs>
  <TitlesOfParts>
    <vt:vector size="17" baseType="lpstr">
      <vt:lpstr>Copertina 2025</vt:lpstr>
      <vt:lpstr>Resid.</vt:lpstr>
      <vt:lpstr>Tab. VANI</vt:lpstr>
      <vt:lpstr>classe edif.</vt:lpstr>
      <vt:lpstr>det. costo</vt:lpstr>
      <vt:lpstr>Q.E. - SAN.</vt:lpstr>
      <vt:lpstr>dir. segr.</vt:lpstr>
      <vt:lpstr>Ambiti PGT</vt:lpstr>
      <vt:lpstr>'Ambiti PGT'!Area_stampa</vt:lpstr>
      <vt:lpstr>'classe edif.'!Area_stampa</vt:lpstr>
      <vt:lpstr>'Copertina 2025'!Area_stampa</vt:lpstr>
      <vt:lpstr>'det. costo'!Area_stampa</vt:lpstr>
      <vt:lpstr>'dir. segr.'!Area_stampa</vt:lpstr>
      <vt:lpstr>'Q.E. - SAN.'!Area_stampa</vt:lpstr>
      <vt:lpstr>Resid.!Area_stampa</vt:lpstr>
      <vt:lpstr>'Tab. VANI'!Area_stampa</vt:lpstr>
      <vt:lpstr>'Tab. VANI'!Titoli_stampa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Quadro Economico 2025</dc:title>
  <dc:creator>Comune di Caravaggio</dc:creator>
  <cp:lastModifiedBy>Daniele Provesi</cp:lastModifiedBy>
  <cp:lastPrinted>2025-01-08T13:26:39Z</cp:lastPrinted>
  <dcterms:created xsi:type="dcterms:W3CDTF">2008-11-12T13:20:25Z</dcterms:created>
  <dcterms:modified xsi:type="dcterms:W3CDTF">2025-07-24T09:33:08Z</dcterms:modified>
</cp:coreProperties>
</file>