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rv-fs01\utenti\daniele.provesi\_D_Daniele\17_ONERI_e_COSTO_COSTRUZ\PRAT. ORIG\"/>
    </mc:Choice>
  </mc:AlternateContent>
  <xr:revisionPtr revIDLastSave="0" documentId="13_ncr:1_{3DB2A559-602A-4217-A959-14553734B66F}" xr6:coauthVersionLast="47" xr6:coauthVersionMax="47" xr10:uidLastSave="{00000000-0000-0000-0000-000000000000}"/>
  <bookViews>
    <workbookView xWindow="1320" yWindow="90" windowWidth="25560" windowHeight="15315" tabRatio="668" xr2:uid="{00000000-000D-0000-FFFF-FFFF00000000}"/>
  </bookViews>
  <sheets>
    <sheet name="Copertina 2025" sheetId="1" r:id="rId1"/>
    <sheet name="Resid." sheetId="2" r:id="rId2"/>
    <sheet name="Tab. VANI" sheetId="15" r:id="rId3"/>
    <sheet name="classe edif." sheetId="8" r:id="rId4"/>
    <sheet name="det. costo" sheetId="7" r:id="rId5"/>
    <sheet name="TOTALI - Q.E." sheetId="6" r:id="rId6"/>
    <sheet name="dir. segr." sheetId="5" r:id="rId7"/>
    <sheet name="Ambiti PGT" sheetId="17" r:id="rId8"/>
  </sheets>
  <definedNames>
    <definedName name="_xlnm._FilterDatabase" localSheetId="7" hidden="1">'Ambiti PGT'!$B$1:$B$92</definedName>
    <definedName name="_xlnm.Print_Area" localSheetId="7">'Ambiti PGT'!$D$1</definedName>
    <definedName name="_xlnm.Print_Area" localSheetId="3">'classe edif.'!$C$2:$N$79</definedName>
    <definedName name="_xlnm.Print_Area" localSheetId="0">'Copertina 2025'!$B$3:$I$61</definedName>
    <definedName name="_xlnm.Print_Area" localSheetId="4">'det. costo'!$C$2:$H$41</definedName>
    <definedName name="_xlnm.Print_Area" localSheetId="6">'dir. segr.'!$B$2:$G$22</definedName>
    <definedName name="_xlnm.Print_Area" localSheetId="1">'Resid.'!$B$2:$I$33</definedName>
    <definedName name="_xlnm.Print_Area" localSheetId="2">'Tab. VANI'!$C$24:$AC$39</definedName>
    <definedName name="_xlnm.Print_Area" localSheetId="5">'TOTALI - Q.E.'!$B$2:$J$48</definedName>
    <definedName name="_xlnm.Print_Titles" localSheetId="2">'Tab. VANI'!$4:$6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386" i="15" l="1"/>
  <c r="X386" i="15"/>
  <c r="V386" i="15"/>
  <c r="S386" i="15"/>
  <c r="Q386" i="15"/>
  <c r="N386" i="15"/>
  <c r="L386" i="15"/>
  <c r="F386" i="15"/>
  <c r="AA374" i="15"/>
  <c r="X374" i="15"/>
  <c r="V374" i="15"/>
  <c r="S374" i="15"/>
  <c r="Q374" i="15"/>
  <c r="N374" i="15"/>
  <c r="L374" i="15"/>
  <c r="F374" i="15"/>
  <c r="AA362" i="15"/>
  <c r="X362" i="15"/>
  <c r="V362" i="15"/>
  <c r="S362" i="15"/>
  <c r="Q362" i="15"/>
  <c r="N362" i="15"/>
  <c r="L362" i="15"/>
  <c r="F362" i="15"/>
  <c r="AA350" i="15"/>
  <c r="X350" i="15"/>
  <c r="V350" i="15"/>
  <c r="S350" i="15"/>
  <c r="Q350" i="15"/>
  <c r="N350" i="15"/>
  <c r="L350" i="15"/>
  <c r="F350" i="15"/>
  <c r="AA338" i="15"/>
  <c r="X338" i="15"/>
  <c r="V338" i="15"/>
  <c r="S338" i="15"/>
  <c r="Q338" i="15"/>
  <c r="N338" i="15"/>
  <c r="L338" i="15"/>
  <c r="F338" i="15"/>
  <c r="AA326" i="15"/>
  <c r="X326" i="15"/>
  <c r="V326" i="15"/>
  <c r="S326" i="15"/>
  <c r="Q326" i="15"/>
  <c r="N326" i="15"/>
  <c r="L326" i="15"/>
  <c r="F326" i="15"/>
  <c r="AA314" i="15"/>
  <c r="X314" i="15"/>
  <c r="V314" i="15"/>
  <c r="S314" i="15"/>
  <c r="Q314" i="15"/>
  <c r="N314" i="15"/>
  <c r="L314" i="15"/>
  <c r="F314" i="15"/>
  <c r="AA302" i="15"/>
  <c r="X302" i="15"/>
  <c r="V302" i="15"/>
  <c r="S302" i="15"/>
  <c r="Q302" i="15"/>
  <c r="N302" i="15"/>
  <c r="L302" i="15"/>
  <c r="F302" i="15"/>
  <c r="AA290" i="15"/>
  <c r="X290" i="15"/>
  <c r="V290" i="15"/>
  <c r="S290" i="15"/>
  <c r="Q290" i="15"/>
  <c r="N290" i="15"/>
  <c r="L290" i="15"/>
  <c r="F290" i="15"/>
  <c r="AA278" i="15"/>
  <c r="X278" i="15"/>
  <c r="V278" i="15"/>
  <c r="S278" i="15"/>
  <c r="Q278" i="15"/>
  <c r="N278" i="15"/>
  <c r="L278" i="15"/>
  <c r="F278" i="15"/>
  <c r="AA266" i="15"/>
  <c r="X266" i="15"/>
  <c r="V266" i="15"/>
  <c r="S266" i="15"/>
  <c r="Q266" i="15"/>
  <c r="N266" i="15"/>
  <c r="L266" i="15"/>
  <c r="F266" i="15"/>
  <c r="AA254" i="15"/>
  <c r="X254" i="15"/>
  <c r="V254" i="15"/>
  <c r="S254" i="15"/>
  <c r="Q254" i="15"/>
  <c r="N254" i="15"/>
  <c r="L254" i="15"/>
  <c r="F254" i="15"/>
  <c r="AA242" i="15"/>
  <c r="X242" i="15"/>
  <c r="V242" i="15"/>
  <c r="S242" i="15"/>
  <c r="Q242" i="15"/>
  <c r="N242" i="15"/>
  <c r="L242" i="15"/>
  <c r="F242" i="15"/>
  <c r="Q230" i="15"/>
  <c r="AA230" i="15"/>
  <c r="X230" i="15"/>
  <c r="V230" i="15"/>
  <c r="S230" i="15"/>
  <c r="N230" i="15"/>
  <c r="L230" i="15"/>
  <c r="F230" i="15"/>
  <c r="AA218" i="15"/>
  <c r="V218" i="15"/>
  <c r="Q218" i="15"/>
  <c r="L218" i="15"/>
  <c r="F218" i="15"/>
  <c r="AA206" i="15"/>
  <c r="V206" i="15"/>
  <c r="Q206" i="15"/>
  <c r="L206" i="15"/>
  <c r="AZ206" i="15" s="1"/>
  <c r="F206" i="15"/>
  <c r="AY206" i="15" s="1"/>
  <c r="AC385" i="15"/>
  <c r="X385" i="15"/>
  <c r="S385" i="15"/>
  <c r="N385" i="15"/>
  <c r="H385" i="15"/>
  <c r="AC384" i="15"/>
  <c r="X384" i="15"/>
  <c r="S384" i="15"/>
  <c r="N384" i="15"/>
  <c r="H384" i="15"/>
  <c r="AC383" i="15"/>
  <c r="X383" i="15"/>
  <c r="S383" i="15"/>
  <c r="N383" i="15"/>
  <c r="H383" i="15"/>
  <c r="AC382" i="15"/>
  <c r="X382" i="15"/>
  <c r="S382" i="15"/>
  <c r="N382" i="15"/>
  <c r="H382" i="15"/>
  <c r="AC381" i="15"/>
  <c r="X381" i="15"/>
  <c r="S381" i="15"/>
  <c r="N381" i="15"/>
  <c r="H381" i="15"/>
  <c r="AC380" i="15"/>
  <c r="X380" i="15"/>
  <c r="S380" i="15"/>
  <c r="N380" i="15"/>
  <c r="H380" i="15"/>
  <c r="AC379" i="15"/>
  <c r="X379" i="15"/>
  <c r="S379" i="15"/>
  <c r="N379" i="15"/>
  <c r="H379" i="15"/>
  <c r="AC378" i="15"/>
  <c r="X378" i="15"/>
  <c r="S378" i="15"/>
  <c r="N378" i="15"/>
  <c r="H378" i="15"/>
  <c r="AC377" i="15"/>
  <c r="X377" i="15"/>
  <c r="S377" i="15"/>
  <c r="N377" i="15"/>
  <c r="H377" i="15"/>
  <c r="AC376" i="15"/>
  <c r="X376" i="15"/>
  <c r="S376" i="15"/>
  <c r="N376" i="15"/>
  <c r="H376" i="15"/>
  <c r="AC373" i="15"/>
  <c r="X373" i="15"/>
  <c r="S373" i="15"/>
  <c r="N373" i="15"/>
  <c r="H373" i="15"/>
  <c r="AC372" i="15"/>
  <c r="X372" i="15"/>
  <c r="S372" i="15"/>
  <c r="N372" i="15"/>
  <c r="H372" i="15"/>
  <c r="AC371" i="15"/>
  <c r="X371" i="15"/>
  <c r="S371" i="15"/>
  <c r="N371" i="15"/>
  <c r="H371" i="15"/>
  <c r="AC370" i="15"/>
  <c r="X370" i="15"/>
  <c r="S370" i="15"/>
  <c r="N370" i="15"/>
  <c r="H370" i="15"/>
  <c r="AC369" i="15"/>
  <c r="X369" i="15"/>
  <c r="S369" i="15"/>
  <c r="N369" i="15"/>
  <c r="H369" i="15"/>
  <c r="AC368" i="15"/>
  <c r="X368" i="15"/>
  <c r="S368" i="15"/>
  <c r="N368" i="15"/>
  <c r="H368" i="15"/>
  <c r="AC367" i="15"/>
  <c r="X367" i="15"/>
  <c r="S367" i="15"/>
  <c r="N367" i="15"/>
  <c r="H367" i="15"/>
  <c r="AC366" i="15"/>
  <c r="X366" i="15"/>
  <c r="S366" i="15"/>
  <c r="N366" i="15"/>
  <c r="H366" i="15"/>
  <c r="AC365" i="15"/>
  <c r="X365" i="15"/>
  <c r="S365" i="15"/>
  <c r="N365" i="15"/>
  <c r="H365" i="15"/>
  <c r="AC364" i="15"/>
  <c r="X364" i="15"/>
  <c r="S364" i="15"/>
  <c r="N364" i="15"/>
  <c r="H364" i="15"/>
  <c r="AC361" i="15"/>
  <c r="X361" i="15"/>
  <c r="S361" i="15"/>
  <c r="N361" i="15"/>
  <c r="H361" i="15"/>
  <c r="AC360" i="15"/>
  <c r="X360" i="15"/>
  <c r="S360" i="15"/>
  <c r="N360" i="15"/>
  <c r="H360" i="15"/>
  <c r="AC359" i="15"/>
  <c r="X359" i="15"/>
  <c r="S359" i="15"/>
  <c r="N359" i="15"/>
  <c r="H359" i="15"/>
  <c r="AC358" i="15"/>
  <c r="X358" i="15"/>
  <c r="S358" i="15"/>
  <c r="N358" i="15"/>
  <c r="H358" i="15"/>
  <c r="AC357" i="15"/>
  <c r="X357" i="15"/>
  <c r="S357" i="15"/>
  <c r="N357" i="15"/>
  <c r="H357" i="15"/>
  <c r="AC356" i="15"/>
  <c r="X356" i="15"/>
  <c r="S356" i="15"/>
  <c r="N356" i="15"/>
  <c r="H356" i="15"/>
  <c r="AC355" i="15"/>
  <c r="X355" i="15"/>
  <c r="S355" i="15"/>
  <c r="N355" i="15"/>
  <c r="H355" i="15"/>
  <c r="AC354" i="15"/>
  <c r="X354" i="15"/>
  <c r="S354" i="15"/>
  <c r="N354" i="15"/>
  <c r="H354" i="15"/>
  <c r="AC353" i="15"/>
  <c r="X353" i="15"/>
  <c r="S353" i="15"/>
  <c r="N353" i="15"/>
  <c r="H353" i="15"/>
  <c r="AC352" i="15"/>
  <c r="X352" i="15"/>
  <c r="S352" i="15"/>
  <c r="N352" i="15"/>
  <c r="H352" i="15"/>
  <c r="AC349" i="15"/>
  <c r="X349" i="15"/>
  <c r="S349" i="15"/>
  <c r="N349" i="15"/>
  <c r="H349" i="15"/>
  <c r="AC348" i="15"/>
  <c r="X348" i="15"/>
  <c r="S348" i="15"/>
  <c r="N348" i="15"/>
  <c r="H348" i="15"/>
  <c r="AC347" i="15"/>
  <c r="X347" i="15"/>
  <c r="S347" i="15"/>
  <c r="N347" i="15"/>
  <c r="H347" i="15"/>
  <c r="AC346" i="15"/>
  <c r="X346" i="15"/>
  <c r="S346" i="15"/>
  <c r="N346" i="15"/>
  <c r="H346" i="15"/>
  <c r="AC345" i="15"/>
  <c r="X345" i="15"/>
  <c r="S345" i="15"/>
  <c r="N345" i="15"/>
  <c r="H345" i="15"/>
  <c r="AC344" i="15"/>
  <c r="X344" i="15"/>
  <c r="S344" i="15"/>
  <c r="N344" i="15"/>
  <c r="H344" i="15"/>
  <c r="AC343" i="15"/>
  <c r="X343" i="15"/>
  <c r="S343" i="15"/>
  <c r="N343" i="15"/>
  <c r="H343" i="15"/>
  <c r="AC342" i="15"/>
  <c r="X342" i="15"/>
  <c r="S342" i="15"/>
  <c r="N342" i="15"/>
  <c r="H342" i="15"/>
  <c r="AC341" i="15"/>
  <c r="X341" i="15"/>
  <c r="S341" i="15"/>
  <c r="N341" i="15"/>
  <c r="H341" i="15"/>
  <c r="AC340" i="15"/>
  <c r="X340" i="15"/>
  <c r="S340" i="15"/>
  <c r="N340" i="15"/>
  <c r="H340" i="15"/>
  <c r="AC337" i="15"/>
  <c r="X337" i="15"/>
  <c r="S337" i="15"/>
  <c r="N337" i="15"/>
  <c r="H337" i="15"/>
  <c r="AC336" i="15"/>
  <c r="X336" i="15"/>
  <c r="S336" i="15"/>
  <c r="N336" i="15"/>
  <c r="H336" i="15"/>
  <c r="AC335" i="15"/>
  <c r="X335" i="15"/>
  <c r="S335" i="15"/>
  <c r="N335" i="15"/>
  <c r="H335" i="15"/>
  <c r="AC334" i="15"/>
  <c r="X334" i="15"/>
  <c r="S334" i="15"/>
  <c r="N334" i="15"/>
  <c r="H334" i="15"/>
  <c r="AC333" i="15"/>
  <c r="X333" i="15"/>
  <c r="S333" i="15"/>
  <c r="N333" i="15"/>
  <c r="H333" i="15"/>
  <c r="AC332" i="15"/>
  <c r="X332" i="15"/>
  <c r="S332" i="15"/>
  <c r="N332" i="15"/>
  <c r="H332" i="15"/>
  <c r="AC331" i="15"/>
  <c r="X331" i="15"/>
  <c r="S331" i="15"/>
  <c r="N331" i="15"/>
  <c r="H331" i="15"/>
  <c r="AC330" i="15"/>
  <c r="X330" i="15"/>
  <c r="S330" i="15"/>
  <c r="N330" i="15"/>
  <c r="H330" i="15"/>
  <c r="AC329" i="15"/>
  <c r="X329" i="15"/>
  <c r="S329" i="15"/>
  <c r="N329" i="15"/>
  <c r="H329" i="15"/>
  <c r="AC328" i="15"/>
  <c r="X328" i="15"/>
  <c r="S328" i="15"/>
  <c r="N328" i="15"/>
  <c r="H328" i="15"/>
  <c r="AC325" i="15"/>
  <c r="X325" i="15"/>
  <c r="S325" i="15"/>
  <c r="N325" i="15"/>
  <c r="H325" i="15"/>
  <c r="AC324" i="15"/>
  <c r="X324" i="15"/>
  <c r="S324" i="15"/>
  <c r="N324" i="15"/>
  <c r="H324" i="15"/>
  <c r="AC323" i="15"/>
  <c r="X323" i="15"/>
  <c r="S323" i="15"/>
  <c r="N323" i="15"/>
  <c r="H323" i="15"/>
  <c r="AC322" i="15"/>
  <c r="X322" i="15"/>
  <c r="S322" i="15"/>
  <c r="N322" i="15"/>
  <c r="H322" i="15"/>
  <c r="AC321" i="15"/>
  <c r="X321" i="15"/>
  <c r="S321" i="15"/>
  <c r="N321" i="15"/>
  <c r="H321" i="15"/>
  <c r="AC320" i="15"/>
  <c r="X320" i="15"/>
  <c r="S320" i="15"/>
  <c r="N320" i="15"/>
  <c r="H320" i="15"/>
  <c r="AC319" i="15"/>
  <c r="X319" i="15"/>
  <c r="S319" i="15"/>
  <c r="N319" i="15"/>
  <c r="H319" i="15"/>
  <c r="AC318" i="15"/>
  <c r="X318" i="15"/>
  <c r="S318" i="15"/>
  <c r="N318" i="15"/>
  <c r="H318" i="15"/>
  <c r="AC317" i="15"/>
  <c r="X317" i="15"/>
  <c r="S317" i="15"/>
  <c r="N317" i="15"/>
  <c r="H317" i="15"/>
  <c r="AC316" i="15"/>
  <c r="X316" i="15"/>
  <c r="S316" i="15"/>
  <c r="N316" i="15"/>
  <c r="H316" i="15"/>
  <c r="AC313" i="15"/>
  <c r="X313" i="15"/>
  <c r="S313" i="15"/>
  <c r="N313" i="15"/>
  <c r="H313" i="15"/>
  <c r="AC312" i="15"/>
  <c r="X312" i="15"/>
  <c r="S312" i="15"/>
  <c r="N312" i="15"/>
  <c r="H312" i="15"/>
  <c r="AC311" i="15"/>
  <c r="X311" i="15"/>
  <c r="S311" i="15"/>
  <c r="N311" i="15"/>
  <c r="H311" i="15"/>
  <c r="AC310" i="15"/>
  <c r="X310" i="15"/>
  <c r="S310" i="15"/>
  <c r="N310" i="15"/>
  <c r="H310" i="15"/>
  <c r="AC309" i="15"/>
  <c r="X309" i="15"/>
  <c r="S309" i="15"/>
  <c r="N309" i="15"/>
  <c r="H309" i="15"/>
  <c r="AC308" i="15"/>
  <c r="X308" i="15"/>
  <c r="S308" i="15"/>
  <c r="N308" i="15"/>
  <c r="H308" i="15"/>
  <c r="AC307" i="15"/>
  <c r="X307" i="15"/>
  <c r="S307" i="15"/>
  <c r="N307" i="15"/>
  <c r="H307" i="15"/>
  <c r="AC306" i="15"/>
  <c r="X306" i="15"/>
  <c r="S306" i="15"/>
  <c r="N306" i="15"/>
  <c r="H306" i="15"/>
  <c r="AC305" i="15"/>
  <c r="X305" i="15"/>
  <c r="S305" i="15"/>
  <c r="N305" i="15"/>
  <c r="H305" i="15"/>
  <c r="AC304" i="15"/>
  <c r="X304" i="15"/>
  <c r="S304" i="15"/>
  <c r="N304" i="15"/>
  <c r="H304" i="15"/>
  <c r="AC301" i="15"/>
  <c r="X301" i="15"/>
  <c r="S301" i="15"/>
  <c r="N301" i="15"/>
  <c r="H301" i="15"/>
  <c r="AC300" i="15"/>
  <c r="X300" i="15"/>
  <c r="S300" i="15"/>
  <c r="N300" i="15"/>
  <c r="H300" i="15"/>
  <c r="AC299" i="15"/>
  <c r="X299" i="15"/>
  <c r="S299" i="15"/>
  <c r="N299" i="15"/>
  <c r="H299" i="15"/>
  <c r="AC298" i="15"/>
  <c r="X298" i="15"/>
  <c r="S298" i="15"/>
  <c r="N298" i="15"/>
  <c r="H298" i="15"/>
  <c r="AC297" i="15"/>
  <c r="X297" i="15"/>
  <c r="S297" i="15"/>
  <c r="N297" i="15"/>
  <c r="H297" i="15"/>
  <c r="AC296" i="15"/>
  <c r="X296" i="15"/>
  <c r="S296" i="15"/>
  <c r="N296" i="15"/>
  <c r="H296" i="15"/>
  <c r="AC295" i="15"/>
  <c r="X295" i="15"/>
  <c r="S295" i="15"/>
  <c r="N295" i="15"/>
  <c r="H295" i="15"/>
  <c r="AC294" i="15"/>
  <c r="X294" i="15"/>
  <c r="S294" i="15"/>
  <c r="N294" i="15"/>
  <c r="H294" i="15"/>
  <c r="AC293" i="15"/>
  <c r="X293" i="15"/>
  <c r="S293" i="15"/>
  <c r="N293" i="15"/>
  <c r="H293" i="15"/>
  <c r="AC292" i="15"/>
  <c r="X292" i="15"/>
  <c r="S292" i="15"/>
  <c r="N292" i="15"/>
  <c r="H292" i="15"/>
  <c r="AC289" i="15"/>
  <c r="X289" i="15"/>
  <c r="S289" i="15"/>
  <c r="N289" i="15"/>
  <c r="H289" i="15"/>
  <c r="AC288" i="15"/>
  <c r="X288" i="15"/>
  <c r="S288" i="15"/>
  <c r="N288" i="15"/>
  <c r="H288" i="15"/>
  <c r="AC287" i="15"/>
  <c r="X287" i="15"/>
  <c r="S287" i="15"/>
  <c r="N287" i="15"/>
  <c r="H287" i="15"/>
  <c r="AC286" i="15"/>
  <c r="X286" i="15"/>
  <c r="S286" i="15"/>
  <c r="N286" i="15"/>
  <c r="H286" i="15"/>
  <c r="AC285" i="15"/>
  <c r="X285" i="15"/>
  <c r="S285" i="15"/>
  <c r="N285" i="15"/>
  <c r="H285" i="15"/>
  <c r="AC284" i="15"/>
  <c r="X284" i="15"/>
  <c r="S284" i="15"/>
  <c r="N284" i="15"/>
  <c r="H284" i="15"/>
  <c r="AC283" i="15"/>
  <c r="X283" i="15"/>
  <c r="S283" i="15"/>
  <c r="N283" i="15"/>
  <c r="H283" i="15"/>
  <c r="AC282" i="15"/>
  <c r="X282" i="15"/>
  <c r="S282" i="15"/>
  <c r="N282" i="15"/>
  <c r="H282" i="15"/>
  <c r="AC281" i="15"/>
  <c r="X281" i="15"/>
  <c r="S281" i="15"/>
  <c r="N281" i="15"/>
  <c r="H281" i="15"/>
  <c r="AC280" i="15"/>
  <c r="X280" i="15"/>
  <c r="S280" i="15"/>
  <c r="N280" i="15"/>
  <c r="H280" i="15"/>
  <c r="AC277" i="15"/>
  <c r="X277" i="15"/>
  <c r="S277" i="15"/>
  <c r="N277" i="15"/>
  <c r="H277" i="15"/>
  <c r="AC276" i="15"/>
  <c r="X276" i="15"/>
  <c r="S276" i="15"/>
  <c r="N276" i="15"/>
  <c r="H276" i="15"/>
  <c r="AC275" i="15"/>
  <c r="X275" i="15"/>
  <c r="S275" i="15"/>
  <c r="N275" i="15"/>
  <c r="H275" i="15"/>
  <c r="AC274" i="15"/>
  <c r="X274" i="15"/>
  <c r="S274" i="15"/>
  <c r="N274" i="15"/>
  <c r="H274" i="15"/>
  <c r="AC273" i="15"/>
  <c r="X273" i="15"/>
  <c r="S273" i="15"/>
  <c r="N273" i="15"/>
  <c r="H273" i="15"/>
  <c r="AC272" i="15"/>
  <c r="X272" i="15"/>
  <c r="S272" i="15"/>
  <c r="N272" i="15"/>
  <c r="H272" i="15"/>
  <c r="AC271" i="15"/>
  <c r="X271" i="15"/>
  <c r="S271" i="15"/>
  <c r="N271" i="15"/>
  <c r="H271" i="15"/>
  <c r="AC270" i="15"/>
  <c r="X270" i="15"/>
  <c r="S270" i="15"/>
  <c r="N270" i="15"/>
  <c r="H270" i="15"/>
  <c r="AC269" i="15"/>
  <c r="X269" i="15"/>
  <c r="S269" i="15"/>
  <c r="N269" i="15"/>
  <c r="H269" i="15"/>
  <c r="AC268" i="15"/>
  <c r="X268" i="15"/>
  <c r="S268" i="15"/>
  <c r="N268" i="15"/>
  <c r="H268" i="15"/>
  <c r="AC265" i="15"/>
  <c r="X265" i="15"/>
  <c r="S265" i="15"/>
  <c r="N265" i="15"/>
  <c r="H265" i="15"/>
  <c r="AC264" i="15"/>
  <c r="X264" i="15"/>
  <c r="S264" i="15"/>
  <c r="N264" i="15"/>
  <c r="H264" i="15"/>
  <c r="AC263" i="15"/>
  <c r="X263" i="15"/>
  <c r="S263" i="15"/>
  <c r="N263" i="15"/>
  <c r="H263" i="15"/>
  <c r="AC262" i="15"/>
  <c r="X262" i="15"/>
  <c r="S262" i="15"/>
  <c r="N262" i="15"/>
  <c r="H262" i="15"/>
  <c r="AC261" i="15"/>
  <c r="X261" i="15"/>
  <c r="S261" i="15"/>
  <c r="N261" i="15"/>
  <c r="H261" i="15"/>
  <c r="AC260" i="15"/>
  <c r="X260" i="15"/>
  <c r="S260" i="15"/>
  <c r="N260" i="15"/>
  <c r="H260" i="15"/>
  <c r="AC259" i="15"/>
  <c r="X259" i="15"/>
  <c r="S259" i="15"/>
  <c r="N259" i="15"/>
  <c r="H259" i="15"/>
  <c r="AC258" i="15"/>
  <c r="X258" i="15"/>
  <c r="S258" i="15"/>
  <c r="N258" i="15"/>
  <c r="H258" i="15"/>
  <c r="AC257" i="15"/>
  <c r="X257" i="15"/>
  <c r="S257" i="15"/>
  <c r="N257" i="15"/>
  <c r="H257" i="15"/>
  <c r="AC256" i="15"/>
  <c r="X256" i="15"/>
  <c r="S256" i="15"/>
  <c r="N256" i="15"/>
  <c r="H256" i="15"/>
  <c r="AC253" i="15"/>
  <c r="X253" i="15"/>
  <c r="S253" i="15"/>
  <c r="N253" i="15"/>
  <c r="H253" i="15"/>
  <c r="AC252" i="15"/>
  <c r="X252" i="15"/>
  <c r="S252" i="15"/>
  <c r="N252" i="15"/>
  <c r="H252" i="15"/>
  <c r="AC251" i="15"/>
  <c r="X251" i="15"/>
  <c r="S251" i="15"/>
  <c r="N251" i="15"/>
  <c r="H251" i="15"/>
  <c r="AC250" i="15"/>
  <c r="X250" i="15"/>
  <c r="S250" i="15"/>
  <c r="N250" i="15"/>
  <c r="H250" i="15"/>
  <c r="AC249" i="15"/>
  <c r="X249" i="15"/>
  <c r="S249" i="15"/>
  <c r="N249" i="15"/>
  <c r="H249" i="15"/>
  <c r="AC248" i="15"/>
  <c r="X248" i="15"/>
  <c r="S248" i="15"/>
  <c r="N248" i="15"/>
  <c r="H248" i="15"/>
  <c r="AC247" i="15"/>
  <c r="X247" i="15"/>
  <c r="S247" i="15"/>
  <c r="N247" i="15"/>
  <c r="H247" i="15"/>
  <c r="AC246" i="15"/>
  <c r="X246" i="15"/>
  <c r="S246" i="15"/>
  <c r="N246" i="15"/>
  <c r="H246" i="15"/>
  <c r="AC245" i="15"/>
  <c r="X245" i="15"/>
  <c r="S245" i="15"/>
  <c r="N245" i="15"/>
  <c r="H245" i="15"/>
  <c r="AC244" i="15"/>
  <c r="X244" i="15"/>
  <c r="S244" i="15"/>
  <c r="N244" i="15"/>
  <c r="H244" i="15"/>
  <c r="AC241" i="15"/>
  <c r="X241" i="15"/>
  <c r="S241" i="15"/>
  <c r="N241" i="15"/>
  <c r="H241" i="15"/>
  <c r="AC240" i="15"/>
  <c r="X240" i="15"/>
  <c r="S240" i="15"/>
  <c r="N240" i="15"/>
  <c r="H240" i="15"/>
  <c r="AC239" i="15"/>
  <c r="X239" i="15"/>
  <c r="S239" i="15"/>
  <c r="N239" i="15"/>
  <c r="H239" i="15"/>
  <c r="AC238" i="15"/>
  <c r="X238" i="15"/>
  <c r="S238" i="15"/>
  <c r="N238" i="15"/>
  <c r="H238" i="15"/>
  <c r="AC237" i="15"/>
  <c r="X237" i="15"/>
  <c r="S237" i="15"/>
  <c r="N237" i="15"/>
  <c r="H237" i="15"/>
  <c r="AC236" i="15"/>
  <c r="X236" i="15"/>
  <c r="S236" i="15"/>
  <c r="N236" i="15"/>
  <c r="H236" i="15"/>
  <c r="AC235" i="15"/>
  <c r="X235" i="15"/>
  <c r="S235" i="15"/>
  <c r="N235" i="15"/>
  <c r="H235" i="15"/>
  <c r="AC234" i="15"/>
  <c r="X234" i="15"/>
  <c r="S234" i="15"/>
  <c r="N234" i="15"/>
  <c r="H234" i="15"/>
  <c r="AC233" i="15"/>
  <c r="X233" i="15"/>
  <c r="S233" i="15"/>
  <c r="N233" i="15"/>
  <c r="H233" i="15"/>
  <c r="AC232" i="15"/>
  <c r="X232" i="15"/>
  <c r="S232" i="15"/>
  <c r="N232" i="15"/>
  <c r="H232" i="15"/>
  <c r="AC229" i="15"/>
  <c r="X229" i="15"/>
  <c r="S229" i="15"/>
  <c r="N229" i="15"/>
  <c r="H229" i="15"/>
  <c r="AC228" i="15"/>
  <c r="X228" i="15"/>
  <c r="S228" i="15"/>
  <c r="N228" i="15"/>
  <c r="H228" i="15"/>
  <c r="AC227" i="15"/>
  <c r="X227" i="15"/>
  <c r="S227" i="15"/>
  <c r="N227" i="15"/>
  <c r="H227" i="15"/>
  <c r="AC226" i="15"/>
  <c r="X226" i="15"/>
  <c r="S226" i="15"/>
  <c r="N226" i="15"/>
  <c r="H226" i="15"/>
  <c r="AC225" i="15"/>
  <c r="X225" i="15"/>
  <c r="S225" i="15"/>
  <c r="N225" i="15"/>
  <c r="H225" i="15"/>
  <c r="AC224" i="15"/>
  <c r="X224" i="15"/>
  <c r="S224" i="15"/>
  <c r="N224" i="15"/>
  <c r="H224" i="15"/>
  <c r="AC223" i="15"/>
  <c r="X223" i="15"/>
  <c r="S223" i="15"/>
  <c r="N223" i="15"/>
  <c r="H223" i="15"/>
  <c r="AC222" i="15"/>
  <c r="X222" i="15"/>
  <c r="S222" i="15"/>
  <c r="N222" i="15"/>
  <c r="H222" i="15"/>
  <c r="AC221" i="15"/>
  <c r="X221" i="15"/>
  <c r="S221" i="15"/>
  <c r="N221" i="15"/>
  <c r="H221" i="15"/>
  <c r="AC220" i="15"/>
  <c r="X220" i="15"/>
  <c r="S220" i="15"/>
  <c r="N220" i="15"/>
  <c r="H220" i="15"/>
  <c r="S217" i="15"/>
  <c r="S216" i="15"/>
  <c r="S215" i="15"/>
  <c r="S214" i="15"/>
  <c r="S213" i="15"/>
  <c r="S212" i="15"/>
  <c r="S211" i="15"/>
  <c r="S210" i="15"/>
  <c r="S209" i="15"/>
  <c r="S208" i="15"/>
  <c r="S205" i="15"/>
  <c r="S204" i="15"/>
  <c r="S203" i="15"/>
  <c r="S202" i="15"/>
  <c r="S201" i="15"/>
  <c r="S200" i="15"/>
  <c r="S199" i="15"/>
  <c r="S198" i="15"/>
  <c r="S197" i="15"/>
  <c r="S196" i="15"/>
  <c r="S195" i="15"/>
  <c r="S194" i="15"/>
  <c r="S193" i="15"/>
  <c r="S192" i="15"/>
  <c r="S191" i="15"/>
  <c r="S206" i="15" s="1"/>
  <c r="S190" i="15"/>
  <c r="S189" i="15"/>
  <c r="S188" i="15"/>
  <c r="S187" i="15"/>
  <c r="S186" i="15"/>
  <c r="S185" i="15"/>
  <c r="S184" i="15"/>
  <c r="S183" i="15"/>
  <c r="S182" i="15"/>
  <c r="S181" i="15"/>
  <c r="S179" i="15"/>
  <c r="S178" i="15"/>
  <c r="S177" i="15"/>
  <c r="S180" i="15"/>
  <c r="AC174" i="15"/>
  <c r="X174" i="15"/>
  <c r="S174" i="15"/>
  <c r="N174" i="15"/>
  <c r="H174" i="15"/>
  <c r="AC173" i="15"/>
  <c r="X173" i="15"/>
  <c r="S173" i="15"/>
  <c r="N173" i="15"/>
  <c r="H173" i="15"/>
  <c r="AC172" i="15"/>
  <c r="X172" i="15"/>
  <c r="S172" i="15"/>
  <c r="N172" i="15"/>
  <c r="H172" i="15"/>
  <c r="AC171" i="15"/>
  <c r="X171" i="15"/>
  <c r="S171" i="15"/>
  <c r="N171" i="15"/>
  <c r="H171" i="15"/>
  <c r="AC170" i="15"/>
  <c r="X170" i="15"/>
  <c r="S170" i="15"/>
  <c r="N170" i="15"/>
  <c r="H170" i="15"/>
  <c r="AC169" i="15"/>
  <c r="X169" i="15"/>
  <c r="S169" i="15"/>
  <c r="N169" i="15"/>
  <c r="H169" i="15"/>
  <c r="AC168" i="15"/>
  <c r="X168" i="15"/>
  <c r="S168" i="15"/>
  <c r="N168" i="15"/>
  <c r="H168" i="15"/>
  <c r="AC167" i="15"/>
  <c r="X167" i="15"/>
  <c r="S167" i="15"/>
  <c r="N167" i="15"/>
  <c r="H167" i="15"/>
  <c r="AC166" i="15"/>
  <c r="X166" i="15"/>
  <c r="S166" i="15"/>
  <c r="N166" i="15"/>
  <c r="H166" i="15"/>
  <c r="AC165" i="15"/>
  <c r="X165" i="15"/>
  <c r="S165" i="15"/>
  <c r="N165" i="15"/>
  <c r="H165" i="15"/>
  <c r="AC164" i="15"/>
  <c r="X164" i="15"/>
  <c r="S164" i="15"/>
  <c r="N164" i="15"/>
  <c r="H164" i="15"/>
  <c r="AC163" i="15"/>
  <c r="X163" i="15"/>
  <c r="S163" i="15"/>
  <c r="N163" i="15"/>
  <c r="H163" i="15"/>
  <c r="H175" i="15" s="1"/>
  <c r="AC162" i="15"/>
  <c r="X162" i="15"/>
  <c r="S162" i="15"/>
  <c r="N162" i="15"/>
  <c r="H162" i="15"/>
  <c r="AC161" i="15"/>
  <c r="X161" i="15"/>
  <c r="S161" i="15"/>
  <c r="N161" i="15"/>
  <c r="H161" i="15"/>
  <c r="AC160" i="15"/>
  <c r="X160" i="15"/>
  <c r="S160" i="15"/>
  <c r="N160" i="15"/>
  <c r="H160" i="15"/>
  <c r="AC157" i="15"/>
  <c r="X157" i="15"/>
  <c r="S157" i="15"/>
  <c r="N157" i="15"/>
  <c r="H157" i="15"/>
  <c r="AC156" i="15"/>
  <c r="X156" i="15"/>
  <c r="S156" i="15"/>
  <c r="N156" i="15"/>
  <c r="H156" i="15"/>
  <c r="AC155" i="15"/>
  <c r="X155" i="15"/>
  <c r="S155" i="15"/>
  <c r="N155" i="15"/>
  <c r="H155" i="15"/>
  <c r="AC154" i="15"/>
  <c r="X154" i="15"/>
  <c r="S154" i="15"/>
  <c r="N154" i="15"/>
  <c r="H154" i="15"/>
  <c r="AC153" i="15"/>
  <c r="X153" i="15"/>
  <c r="S153" i="15"/>
  <c r="N153" i="15"/>
  <c r="H153" i="15"/>
  <c r="AC152" i="15"/>
  <c r="X152" i="15"/>
  <c r="S152" i="15"/>
  <c r="N152" i="15"/>
  <c r="H152" i="15"/>
  <c r="AC151" i="15"/>
  <c r="X151" i="15"/>
  <c r="S151" i="15"/>
  <c r="N151" i="15"/>
  <c r="H151" i="15"/>
  <c r="AC150" i="15"/>
  <c r="X150" i="15"/>
  <c r="S150" i="15"/>
  <c r="N150" i="15"/>
  <c r="H150" i="15"/>
  <c r="AC149" i="15"/>
  <c r="X149" i="15"/>
  <c r="S149" i="15"/>
  <c r="N149" i="15"/>
  <c r="H149" i="15"/>
  <c r="AC148" i="15"/>
  <c r="X148" i="15"/>
  <c r="S148" i="15"/>
  <c r="N148" i="15"/>
  <c r="H148" i="15"/>
  <c r="AC147" i="15"/>
  <c r="X147" i="15"/>
  <c r="S147" i="15"/>
  <c r="N147" i="15"/>
  <c r="H147" i="15"/>
  <c r="AC146" i="15"/>
  <c r="X146" i="15"/>
  <c r="S146" i="15"/>
  <c r="N146" i="15"/>
  <c r="H146" i="15"/>
  <c r="H158" i="15" s="1"/>
  <c r="AC145" i="15"/>
  <c r="X145" i="15"/>
  <c r="S145" i="15"/>
  <c r="N145" i="15"/>
  <c r="H145" i="15"/>
  <c r="AC144" i="15"/>
  <c r="X144" i="15"/>
  <c r="S144" i="15"/>
  <c r="N144" i="15"/>
  <c r="H144" i="15"/>
  <c r="AC143" i="15"/>
  <c r="X143" i="15"/>
  <c r="S143" i="15"/>
  <c r="N143" i="15"/>
  <c r="H143" i="15"/>
  <c r="AC140" i="15"/>
  <c r="X140" i="15"/>
  <c r="S140" i="15"/>
  <c r="N140" i="15"/>
  <c r="H140" i="15"/>
  <c r="AC139" i="15"/>
  <c r="X139" i="15"/>
  <c r="S139" i="15"/>
  <c r="N139" i="15"/>
  <c r="H139" i="15"/>
  <c r="AC138" i="15"/>
  <c r="X138" i="15"/>
  <c r="S138" i="15"/>
  <c r="N138" i="15"/>
  <c r="H138" i="15"/>
  <c r="AC137" i="15"/>
  <c r="X137" i="15"/>
  <c r="S137" i="15"/>
  <c r="N137" i="15"/>
  <c r="H137" i="15"/>
  <c r="AC136" i="15"/>
  <c r="X136" i="15"/>
  <c r="S136" i="15"/>
  <c r="N136" i="15"/>
  <c r="H136" i="15"/>
  <c r="AC135" i="15"/>
  <c r="X135" i="15"/>
  <c r="S135" i="15"/>
  <c r="N135" i="15"/>
  <c r="H135" i="15"/>
  <c r="AC134" i="15"/>
  <c r="X134" i="15"/>
  <c r="S134" i="15"/>
  <c r="N134" i="15"/>
  <c r="H134" i="15"/>
  <c r="AC133" i="15"/>
  <c r="X133" i="15"/>
  <c r="S133" i="15"/>
  <c r="N133" i="15"/>
  <c r="H133" i="15"/>
  <c r="AC132" i="15"/>
  <c r="X132" i="15"/>
  <c r="S132" i="15"/>
  <c r="N132" i="15"/>
  <c r="H132" i="15"/>
  <c r="AC131" i="15"/>
  <c r="X131" i="15"/>
  <c r="S131" i="15"/>
  <c r="N131" i="15"/>
  <c r="H131" i="15"/>
  <c r="AC130" i="15"/>
  <c r="X130" i="15"/>
  <c r="S130" i="15"/>
  <c r="N130" i="15"/>
  <c r="H130" i="15"/>
  <c r="AC129" i="15"/>
  <c r="AC141" i="15" s="1"/>
  <c r="X129" i="15"/>
  <c r="S129" i="15"/>
  <c r="N129" i="15"/>
  <c r="H129" i="15"/>
  <c r="H141" i="15" s="1"/>
  <c r="AC128" i="15"/>
  <c r="X128" i="15"/>
  <c r="S128" i="15"/>
  <c r="N128" i="15"/>
  <c r="H128" i="15"/>
  <c r="AC127" i="15"/>
  <c r="X127" i="15"/>
  <c r="S127" i="15"/>
  <c r="S141" i="15" s="1"/>
  <c r="N127" i="15"/>
  <c r="H127" i="15"/>
  <c r="AC126" i="15"/>
  <c r="X126" i="15"/>
  <c r="X141" i="15" s="1"/>
  <c r="S126" i="15"/>
  <c r="N126" i="15"/>
  <c r="H126" i="15"/>
  <c r="AC123" i="15"/>
  <c r="X123" i="15"/>
  <c r="S123" i="15"/>
  <c r="N123" i="15"/>
  <c r="H123" i="15"/>
  <c r="AC122" i="15"/>
  <c r="X122" i="15"/>
  <c r="S122" i="15"/>
  <c r="N122" i="15"/>
  <c r="H122" i="15"/>
  <c r="AC121" i="15"/>
  <c r="X121" i="15"/>
  <c r="S121" i="15"/>
  <c r="N121" i="15"/>
  <c r="H121" i="15"/>
  <c r="AC120" i="15"/>
  <c r="X120" i="15"/>
  <c r="S120" i="15"/>
  <c r="N120" i="15"/>
  <c r="H120" i="15"/>
  <c r="AC119" i="15"/>
  <c r="X119" i="15"/>
  <c r="S119" i="15"/>
  <c r="N119" i="15"/>
  <c r="H119" i="15"/>
  <c r="AC118" i="15"/>
  <c r="X118" i="15"/>
  <c r="S118" i="15"/>
  <c r="N118" i="15"/>
  <c r="H118" i="15"/>
  <c r="AC117" i="15"/>
  <c r="X117" i="15"/>
  <c r="S117" i="15"/>
  <c r="N117" i="15"/>
  <c r="H117" i="15"/>
  <c r="AC116" i="15"/>
  <c r="X116" i="15"/>
  <c r="S116" i="15"/>
  <c r="N116" i="15"/>
  <c r="H116" i="15"/>
  <c r="AC115" i="15"/>
  <c r="X115" i="15"/>
  <c r="S115" i="15"/>
  <c r="N115" i="15"/>
  <c r="H115" i="15"/>
  <c r="AC114" i="15"/>
  <c r="X114" i="15"/>
  <c r="S114" i="15"/>
  <c r="N114" i="15"/>
  <c r="H114" i="15"/>
  <c r="AC113" i="15"/>
  <c r="X113" i="15"/>
  <c r="S113" i="15"/>
  <c r="N113" i="15"/>
  <c r="H113" i="15"/>
  <c r="AC112" i="15"/>
  <c r="X112" i="15"/>
  <c r="S112" i="15"/>
  <c r="N112" i="15"/>
  <c r="H112" i="15"/>
  <c r="AC111" i="15"/>
  <c r="X111" i="15"/>
  <c r="S111" i="15"/>
  <c r="N111" i="15"/>
  <c r="N124" i="15" s="1"/>
  <c r="H111" i="15"/>
  <c r="AC110" i="15"/>
  <c r="X110" i="15"/>
  <c r="S110" i="15"/>
  <c r="N110" i="15"/>
  <c r="H110" i="15"/>
  <c r="AC109" i="15"/>
  <c r="X109" i="15"/>
  <c r="S109" i="15"/>
  <c r="N109" i="15"/>
  <c r="H109" i="15"/>
  <c r="AC106" i="15"/>
  <c r="X106" i="15"/>
  <c r="S106" i="15"/>
  <c r="N106" i="15"/>
  <c r="H106" i="15"/>
  <c r="AC105" i="15"/>
  <c r="X105" i="15"/>
  <c r="S105" i="15"/>
  <c r="N105" i="15"/>
  <c r="H105" i="15"/>
  <c r="AC104" i="15"/>
  <c r="X104" i="15"/>
  <c r="S104" i="15"/>
  <c r="N104" i="15"/>
  <c r="H104" i="15"/>
  <c r="AC103" i="15"/>
  <c r="X103" i="15"/>
  <c r="S103" i="15"/>
  <c r="N103" i="15"/>
  <c r="H103" i="15"/>
  <c r="AC102" i="15"/>
  <c r="X102" i="15"/>
  <c r="S102" i="15"/>
  <c r="N102" i="15"/>
  <c r="H102" i="15"/>
  <c r="AC101" i="15"/>
  <c r="X101" i="15"/>
  <c r="S101" i="15"/>
  <c r="N101" i="15"/>
  <c r="H101" i="15"/>
  <c r="AC100" i="15"/>
  <c r="X100" i="15"/>
  <c r="S100" i="15"/>
  <c r="N100" i="15"/>
  <c r="H100" i="15"/>
  <c r="AC99" i="15"/>
  <c r="X99" i="15"/>
  <c r="S99" i="15"/>
  <c r="N99" i="15"/>
  <c r="H99" i="15"/>
  <c r="AC98" i="15"/>
  <c r="X98" i="15"/>
  <c r="S98" i="15"/>
  <c r="N98" i="15"/>
  <c r="H98" i="15"/>
  <c r="AC97" i="15"/>
  <c r="X97" i="15"/>
  <c r="S97" i="15"/>
  <c r="N97" i="15"/>
  <c r="H97" i="15"/>
  <c r="AC96" i="15"/>
  <c r="X96" i="15"/>
  <c r="S96" i="15"/>
  <c r="N96" i="15"/>
  <c r="H96" i="15"/>
  <c r="AC95" i="15"/>
  <c r="X95" i="15"/>
  <c r="S95" i="15"/>
  <c r="N95" i="15"/>
  <c r="H95" i="15"/>
  <c r="AC94" i="15"/>
  <c r="X94" i="15"/>
  <c r="S94" i="15"/>
  <c r="N94" i="15"/>
  <c r="N107" i="15" s="1"/>
  <c r="H94" i="15"/>
  <c r="AC93" i="15"/>
  <c r="X93" i="15"/>
  <c r="S93" i="15"/>
  <c r="N93" i="15"/>
  <c r="H93" i="15"/>
  <c r="AC92" i="15"/>
  <c r="X92" i="15"/>
  <c r="S92" i="15"/>
  <c r="N92" i="15"/>
  <c r="H92" i="15"/>
  <c r="S89" i="15"/>
  <c r="S88" i="15"/>
  <c r="S87" i="15"/>
  <c r="S86" i="15"/>
  <c r="S85" i="15"/>
  <c r="S84" i="15"/>
  <c r="S83" i="15"/>
  <c r="S82" i="15"/>
  <c r="S81" i="15"/>
  <c r="S80" i="15"/>
  <c r="S79" i="15"/>
  <c r="S78" i="15"/>
  <c r="S77" i="15"/>
  <c r="S76" i="15"/>
  <c r="S75" i="15"/>
  <c r="S72" i="15"/>
  <c r="S71" i="15"/>
  <c r="S70" i="15"/>
  <c r="S69" i="15"/>
  <c r="S68" i="15"/>
  <c r="S67" i="15"/>
  <c r="S66" i="15"/>
  <c r="S65" i="15"/>
  <c r="S64" i="15"/>
  <c r="S63" i="15"/>
  <c r="S62" i="15"/>
  <c r="S61" i="15"/>
  <c r="S60" i="15"/>
  <c r="S59" i="15"/>
  <c r="S58" i="15"/>
  <c r="AC55" i="15"/>
  <c r="AC54" i="15"/>
  <c r="AC53" i="15"/>
  <c r="AC52" i="15"/>
  <c r="AC51" i="15"/>
  <c r="AC50" i="15"/>
  <c r="AC49" i="15"/>
  <c r="AC48" i="15"/>
  <c r="AC47" i="15"/>
  <c r="AC46" i="15"/>
  <c r="AC45" i="15"/>
  <c r="AC44" i="15"/>
  <c r="AC43" i="15"/>
  <c r="AC42" i="15"/>
  <c r="AC41" i="15"/>
  <c r="X55" i="15"/>
  <c r="X54" i="15"/>
  <c r="X53" i="15"/>
  <c r="X52" i="15"/>
  <c r="X51" i="15"/>
  <c r="X50" i="15"/>
  <c r="X49" i="15"/>
  <c r="X48" i="15"/>
  <c r="X47" i="15"/>
  <c r="X46" i="15"/>
  <c r="X45" i="15"/>
  <c r="X44" i="15"/>
  <c r="X43" i="15"/>
  <c r="X42" i="15"/>
  <c r="X41" i="15"/>
  <c r="S55" i="15"/>
  <c r="S54" i="15"/>
  <c r="S53" i="15"/>
  <c r="S52" i="15"/>
  <c r="S51" i="15"/>
  <c r="S50" i="15"/>
  <c r="S49" i="15"/>
  <c r="S48" i="15"/>
  <c r="S47" i="15"/>
  <c r="S46" i="15"/>
  <c r="S45" i="15"/>
  <c r="S44" i="15"/>
  <c r="S56" i="15" s="1"/>
  <c r="S43" i="15"/>
  <c r="S42" i="15"/>
  <c r="S41" i="15"/>
  <c r="AO206" i="15"/>
  <c r="AN206" i="15"/>
  <c r="AM206" i="15"/>
  <c r="AC205" i="15"/>
  <c r="AC206" i="15" s="1"/>
  <c r="X205" i="15"/>
  <c r="X206" i="15" s="1"/>
  <c r="N205" i="15"/>
  <c r="N206" i="15" s="1"/>
  <c r="H205" i="15"/>
  <c r="AC204" i="15"/>
  <c r="X204" i="15"/>
  <c r="N204" i="15"/>
  <c r="H204" i="15"/>
  <c r="AC203" i="15"/>
  <c r="X203" i="15"/>
  <c r="N203" i="15"/>
  <c r="H203" i="15"/>
  <c r="AC202" i="15"/>
  <c r="X202" i="15"/>
  <c r="N202" i="15"/>
  <c r="H202" i="15"/>
  <c r="AC201" i="15"/>
  <c r="X201" i="15"/>
  <c r="N201" i="15"/>
  <c r="H201" i="15"/>
  <c r="AC200" i="15"/>
  <c r="X200" i="15"/>
  <c r="N200" i="15"/>
  <c r="H200" i="15"/>
  <c r="AC199" i="15"/>
  <c r="X199" i="15"/>
  <c r="N199" i="15"/>
  <c r="H199" i="15"/>
  <c r="AC198" i="15"/>
  <c r="X198" i="15"/>
  <c r="N198" i="15"/>
  <c r="H198" i="15"/>
  <c r="AC197" i="15"/>
  <c r="X197" i="15"/>
  <c r="N197" i="15"/>
  <c r="H197" i="15"/>
  <c r="AC196" i="15"/>
  <c r="X196" i="15"/>
  <c r="N196" i="15"/>
  <c r="H196" i="15"/>
  <c r="AC195" i="15"/>
  <c r="X195" i="15"/>
  <c r="N195" i="15"/>
  <c r="H195" i="15"/>
  <c r="AC194" i="15"/>
  <c r="X194" i="15"/>
  <c r="N194" i="15"/>
  <c r="H194" i="15"/>
  <c r="AC193" i="15"/>
  <c r="X193" i="15"/>
  <c r="N193" i="15"/>
  <c r="H193" i="15"/>
  <c r="AC192" i="15"/>
  <c r="X192" i="15"/>
  <c r="N192" i="15"/>
  <c r="H192" i="15"/>
  <c r="AC191" i="15"/>
  <c r="X191" i="15"/>
  <c r="N191" i="15"/>
  <c r="H191" i="15"/>
  <c r="AC217" i="15"/>
  <c r="X217" i="15"/>
  <c r="N217" i="15"/>
  <c r="H217" i="15"/>
  <c r="AC216" i="15"/>
  <c r="X216" i="15"/>
  <c r="N216" i="15"/>
  <c r="H216" i="15"/>
  <c r="AC215" i="15"/>
  <c r="X215" i="15"/>
  <c r="N215" i="15"/>
  <c r="H215" i="15"/>
  <c r="AC214" i="15"/>
  <c r="X214" i="15"/>
  <c r="N214" i="15"/>
  <c r="H214" i="15"/>
  <c r="AC213" i="15"/>
  <c r="X213" i="15"/>
  <c r="N213" i="15"/>
  <c r="H213" i="15"/>
  <c r="AC212" i="15"/>
  <c r="X212" i="15"/>
  <c r="N212" i="15"/>
  <c r="H212" i="15"/>
  <c r="AC211" i="15"/>
  <c r="X211" i="15"/>
  <c r="N211" i="15"/>
  <c r="H211" i="15"/>
  <c r="AC210" i="15"/>
  <c r="X210" i="15"/>
  <c r="N210" i="15"/>
  <c r="H210" i="15"/>
  <c r="AC209" i="15"/>
  <c r="X209" i="15"/>
  <c r="N209" i="15"/>
  <c r="H209" i="15"/>
  <c r="AC208" i="15"/>
  <c r="X208" i="15"/>
  <c r="N208" i="15"/>
  <c r="H208" i="15"/>
  <c r="AC190" i="15"/>
  <c r="X190" i="15"/>
  <c r="N190" i="15"/>
  <c r="H190" i="15"/>
  <c r="AC189" i="15"/>
  <c r="X189" i="15"/>
  <c r="N189" i="15"/>
  <c r="H189" i="15"/>
  <c r="AC188" i="15"/>
  <c r="X188" i="15"/>
  <c r="N188" i="15"/>
  <c r="H188" i="15"/>
  <c r="AC187" i="15"/>
  <c r="X187" i="15"/>
  <c r="N187" i="15"/>
  <c r="H187" i="15"/>
  <c r="AC186" i="15"/>
  <c r="X186" i="15"/>
  <c r="N186" i="15"/>
  <c r="H186" i="15"/>
  <c r="AC185" i="15"/>
  <c r="X185" i="15"/>
  <c r="N185" i="15"/>
  <c r="H185" i="15"/>
  <c r="AC184" i="15"/>
  <c r="X184" i="15"/>
  <c r="N184" i="15"/>
  <c r="H184" i="15"/>
  <c r="AC183" i="15"/>
  <c r="X183" i="15"/>
  <c r="N183" i="15"/>
  <c r="H183" i="15"/>
  <c r="AC182" i="15"/>
  <c r="X182" i="15"/>
  <c r="N182" i="15"/>
  <c r="H182" i="15"/>
  <c r="AC181" i="15"/>
  <c r="X181" i="15"/>
  <c r="N181" i="15"/>
  <c r="H181" i="15"/>
  <c r="AC180" i="15"/>
  <c r="X180" i="15"/>
  <c r="N180" i="15"/>
  <c r="H180" i="15"/>
  <c r="AC179" i="15"/>
  <c r="X179" i="15"/>
  <c r="N179" i="15"/>
  <c r="H179" i="15"/>
  <c r="AC178" i="15"/>
  <c r="X178" i="15"/>
  <c r="N178" i="15"/>
  <c r="H178" i="15"/>
  <c r="AC177" i="15"/>
  <c r="X177" i="15"/>
  <c r="N177" i="15"/>
  <c r="H177" i="15"/>
  <c r="AA175" i="15"/>
  <c r="V175" i="15"/>
  <c r="Q175" i="15"/>
  <c r="L175" i="15"/>
  <c r="F175" i="15"/>
  <c r="AA158" i="15"/>
  <c r="V158" i="15"/>
  <c r="Q158" i="15"/>
  <c r="L158" i="15"/>
  <c r="F158" i="15"/>
  <c r="AC158" i="15"/>
  <c r="AA141" i="15"/>
  <c r="V141" i="15"/>
  <c r="Q141" i="15"/>
  <c r="L141" i="15"/>
  <c r="F141" i="15"/>
  <c r="N141" i="15"/>
  <c r="AA124" i="15"/>
  <c r="V124" i="15"/>
  <c r="Q124" i="15"/>
  <c r="L124" i="15"/>
  <c r="F124" i="15"/>
  <c r="AA107" i="15"/>
  <c r="V107" i="15"/>
  <c r="Q107" i="15"/>
  <c r="L107" i="15"/>
  <c r="F107" i="15"/>
  <c r="AA90" i="15"/>
  <c r="V90" i="15"/>
  <c r="Q90" i="15"/>
  <c r="L90" i="15"/>
  <c r="F90" i="15"/>
  <c r="AC89" i="15"/>
  <c r="X89" i="15"/>
  <c r="N89" i="15"/>
  <c r="H89" i="15"/>
  <c r="AC88" i="15"/>
  <c r="X88" i="15"/>
  <c r="N88" i="15"/>
  <c r="H88" i="15"/>
  <c r="AC87" i="15"/>
  <c r="X87" i="15"/>
  <c r="N87" i="15"/>
  <c r="H87" i="15"/>
  <c r="AC86" i="15"/>
  <c r="X86" i="15"/>
  <c r="N86" i="15"/>
  <c r="H86" i="15"/>
  <c r="AC85" i="15"/>
  <c r="X85" i="15"/>
  <c r="N85" i="15"/>
  <c r="H85" i="15"/>
  <c r="AC84" i="15"/>
  <c r="X84" i="15"/>
  <c r="N84" i="15"/>
  <c r="H84" i="15"/>
  <c r="AC83" i="15"/>
  <c r="X83" i="15"/>
  <c r="N83" i="15"/>
  <c r="H83" i="15"/>
  <c r="AC82" i="15"/>
  <c r="X82" i="15"/>
  <c r="N82" i="15"/>
  <c r="H82" i="15"/>
  <c r="AC81" i="15"/>
  <c r="X81" i="15"/>
  <c r="N81" i="15"/>
  <c r="H81" i="15"/>
  <c r="AC80" i="15"/>
  <c r="X80" i="15"/>
  <c r="N80" i="15"/>
  <c r="H80" i="15"/>
  <c r="AC79" i="15"/>
  <c r="X79" i="15"/>
  <c r="N79" i="15"/>
  <c r="H79" i="15"/>
  <c r="AC78" i="15"/>
  <c r="X78" i="15"/>
  <c r="N78" i="15"/>
  <c r="H78" i="15"/>
  <c r="AC77" i="15"/>
  <c r="X77" i="15"/>
  <c r="N77" i="15"/>
  <c r="H77" i="15"/>
  <c r="AC76" i="15"/>
  <c r="X76" i="15"/>
  <c r="N76" i="15"/>
  <c r="H76" i="15"/>
  <c r="AC75" i="15"/>
  <c r="X75" i="15"/>
  <c r="N75" i="15"/>
  <c r="N90" i="15" s="1"/>
  <c r="H75" i="15"/>
  <c r="AA73" i="15"/>
  <c r="V73" i="15"/>
  <c r="Q73" i="15"/>
  <c r="L73" i="15"/>
  <c r="F73" i="15"/>
  <c r="AC72" i="15"/>
  <c r="X72" i="15"/>
  <c r="N72" i="15"/>
  <c r="H72" i="15"/>
  <c r="AC71" i="15"/>
  <c r="X71" i="15"/>
  <c r="N71" i="15"/>
  <c r="H71" i="15"/>
  <c r="AC70" i="15"/>
  <c r="X70" i="15"/>
  <c r="N70" i="15"/>
  <c r="H70" i="15"/>
  <c r="AC69" i="15"/>
  <c r="X69" i="15"/>
  <c r="N69" i="15"/>
  <c r="H69" i="15"/>
  <c r="AC68" i="15"/>
  <c r="X68" i="15"/>
  <c r="N68" i="15"/>
  <c r="H68" i="15"/>
  <c r="AC67" i="15"/>
  <c r="X67" i="15"/>
  <c r="N67" i="15"/>
  <c r="H67" i="15"/>
  <c r="AC66" i="15"/>
  <c r="X66" i="15"/>
  <c r="N66" i="15"/>
  <c r="H66" i="15"/>
  <c r="AC65" i="15"/>
  <c r="X65" i="15"/>
  <c r="N65" i="15"/>
  <c r="H65" i="15"/>
  <c r="AC64" i="15"/>
  <c r="X64" i="15"/>
  <c r="N64" i="15"/>
  <c r="H64" i="15"/>
  <c r="AC63" i="15"/>
  <c r="X63" i="15"/>
  <c r="N63" i="15"/>
  <c r="H63" i="15"/>
  <c r="AC62" i="15"/>
  <c r="X62" i="15"/>
  <c r="N62" i="15"/>
  <c r="H62" i="15"/>
  <c r="AC61" i="15"/>
  <c r="X61" i="15"/>
  <c r="N61" i="15"/>
  <c r="H61" i="15"/>
  <c r="AC60" i="15"/>
  <c r="X60" i="15"/>
  <c r="N60" i="15"/>
  <c r="H60" i="15"/>
  <c r="AC59" i="15"/>
  <c r="X59" i="15"/>
  <c r="N59" i="15"/>
  <c r="H59" i="15"/>
  <c r="AC58" i="15"/>
  <c r="X58" i="15"/>
  <c r="N58" i="15"/>
  <c r="H58" i="15"/>
  <c r="H55" i="15"/>
  <c r="H54" i="15"/>
  <c r="H53" i="15"/>
  <c r="H52" i="15"/>
  <c r="H51" i="15"/>
  <c r="H50" i="15"/>
  <c r="H49" i="15"/>
  <c r="H48" i="15"/>
  <c r="H47" i="15"/>
  <c r="H46" i="15"/>
  <c r="H45" i="15"/>
  <c r="H44" i="15"/>
  <c r="H43" i="15"/>
  <c r="H42" i="15"/>
  <c r="H41" i="15"/>
  <c r="H38" i="15"/>
  <c r="H37" i="15"/>
  <c r="H36" i="15"/>
  <c r="H35" i="15"/>
  <c r="H34" i="15"/>
  <c r="H33" i="15"/>
  <c r="H32" i="15"/>
  <c r="H31" i="15"/>
  <c r="H30" i="15"/>
  <c r="H29" i="15"/>
  <c r="H28" i="15"/>
  <c r="H27" i="15"/>
  <c r="H39" i="15" s="1"/>
  <c r="H26" i="15"/>
  <c r="H25" i="15"/>
  <c r="H24" i="15"/>
  <c r="AC38" i="15"/>
  <c r="AC37" i="15"/>
  <c r="AC36" i="15"/>
  <c r="AC35" i="15"/>
  <c r="AC34" i="15"/>
  <c r="AC33" i="15"/>
  <c r="AC32" i="15"/>
  <c r="AC31" i="15"/>
  <c r="AC30" i="15"/>
  <c r="AC29" i="15"/>
  <c r="AC28" i="15"/>
  <c r="AC27" i="15"/>
  <c r="AC26" i="15"/>
  <c r="AC25" i="15"/>
  <c r="AC24" i="15"/>
  <c r="X38" i="15"/>
  <c r="X37" i="15"/>
  <c r="X36" i="15"/>
  <c r="X35" i="15"/>
  <c r="X34" i="15"/>
  <c r="X33" i="15"/>
  <c r="X32" i="15"/>
  <c r="X31" i="15"/>
  <c r="X30" i="15"/>
  <c r="X29" i="15"/>
  <c r="X28" i="15"/>
  <c r="X27" i="15"/>
  <c r="X26" i="15"/>
  <c r="X25" i="15"/>
  <c r="X24" i="15"/>
  <c r="S38" i="15"/>
  <c r="S37" i="15"/>
  <c r="S36" i="15"/>
  <c r="S35" i="15"/>
  <c r="S34" i="15"/>
  <c r="S33" i="15"/>
  <c r="S32" i="15"/>
  <c r="S31" i="15"/>
  <c r="S30" i="15"/>
  <c r="S29" i="15"/>
  <c r="S28" i="15"/>
  <c r="S27" i="15"/>
  <c r="S26" i="15"/>
  <c r="S25" i="15"/>
  <c r="S24" i="15"/>
  <c r="AA56" i="15"/>
  <c r="V56" i="15"/>
  <c r="Q56" i="15"/>
  <c r="L56" i="15"/>
  <c r="F56" i="15"/>
  <c r="AA39" i="15"/>
  <c r="AO39" i="15" s="1"/>
  <c r="V39" i="15"/>
  <c r="AN39" i="15" s="1"/>
  <c r="Q39" i="15"/>
  <c r="AM39" i="15" s="1"/>
  <c r="L39" i="15"/>
  <c r="F39" i="15"/>
  <c r="AT39" i="15" s="1"/>
  <c r="AC21" i="15"/>
  <c r="AC20" i="15"/>
  <c r="AC19" i="15"/>
  <c r="AC18" i="15"/>
  <c r="AC17" i="15"/>
  <c r="AC16" i="15"/>
  <c r="AC15" i="15"/>
  <c r="AC14" i="15"/>
  <c r="AC13" i="15"/>
  <c r="AC12" i="15"/>
  <c r="AC11" i="15"/>
  <c r="AC10" i="15"/>
  <c r="AC9" i="15"/>
  <c r="AC8" i="15"/>
  <c r="AC7" i="15"/>
  <c r="X21" i="15"/>
  <c r="X20" i="15"/>
  <c r="X19" i="15"/>
  <c r="X18" i="15"/>
  <c r="X17" i="15"/>
  <c r="X16" i="15"/>
  <c r="X15" i="15"/>
  <c r="X14" i="15"/>
  <c r="X13" i="15"/>
  <c r="X12" i="15"/>
  <c r="X11" i="15"/>
  <c r="X10" i="15"/>
  <c r="X9" i="15"/>
  <c r="X8" i="15"/>
  <c r="X7" i="15"/>
  <c r="S21" i="15"/>
  <c r="S20" i="15"/>
  <c r="S19" i="15"/>
  <c r="S18" i="15"/>
  <c r="S17" i="15"/>
  <c r="S16" i="15"/>
  <c r="S15" i="15"/>
  <c r="S14" i="15"/>
  <c r="S13" i="15"/>
  <c r="S12" i="15"/>
  <c r="S11" i="15"/>
  <c r="S10" i="15"/>
  <c r="S9" i="15"/>
  <c r="S8" i="15"/>
  <c r="S7" i="15"/>
  <c r="N21" i="15"/>
  <c r="N20" i="15"/>
  <c r="N19" i="15"/>
  <c r="N18" i="15"/>
  <c r="N17" i="15"/>
  <c r="N16" i="15"/>
  <c r="N15" i="15"/>
  <c r="N14" i="15"/>
  <c r="N13" i="15"/>
  <c r="N12" i="15"/>
  <c r="N11" i="15"/>
  <c r="N10" i="15"/>
  <c r="N9" i="15"/>
  <c r="N8" i="15"/>
  <c r="N7" i="15"/>
  <c r="H21" i="15"/>
  <c r="H20" i="15"/>
  <c r="H19" i="15"/>
  <c r="H18" i="15"/>
  <c r="H17" i="15"/>
  <c r="H16" i="15"/>
  <c r="H15" i="15"/>
  <c r="H14" i="15"/>
  <c r="H13" i="15"/>
  <c r="H12" i="15"/>
  <c r="H11" i="15"/>
  <c r="H10" i="15"/>
  <c r="H9" i="15"/>
  <c r="H8" i="15"/>
  <c r="N55" i="15"/>
  <c r="N54" i="15"/>
  <c r="N53" i="15"/>
  <c r="N52" i="15"/>
  <c r="N51" i="15"/>
  <c r="N50" i="15"/>
  <c r="N49" i="15"/>
  <c r="N48" i="15"/>
  <c r="N47" i="15"/>
  <c r="N46" i="15"/>
  <c r="N45" i="15"/>
  <c r="N44" i="15"/>
  <c r="N43" i="15"/>
  <c r="N42" i="15"/>
  <c r="N56" i="15" s="1"/>
  <c r="N41" i="15"/>
  <c r="H7" i="15"/>
  <c r="V22" i="15"/>
  <c r="AA22" i="15"/>
  <c r="Q22" i="15"/>
  <c r="L22" i="15"/>
  <c r="F22" i="15"/>
  <c r="N38" i="15"/>
  <c r="N37" i="15"/>
  <c r="N36" i="15"/>
  <c r="N35" i="15"/>
  <c r="N34" i="15"/>
  <c r="N33" i="15"/>
  <c r="N32" i="15"/>
  <c r="N31" i="15"/>
  <c r="N30" i="15"/>
  <c r="N29" i="15"/>
  <c r="N28" i="15"/>
  <c r="N27" i="15"/>
  <c r="N26" i="15"/>
  <c r="N25" i="15"/>
  <c r="N24" i="15"/>
  <c r="H10" i="2"/>
  <c r="H206" i="15" l="1"/>
  <c r="N39" i="15"/>
  <c r="AC56" i="15"/>
  <c r="X56" i="15"/>
  <c r="AS206" i="15"/>
  <c r="AT206" i="15"/>
  <c r="AL206" i="15"/>
  <c r="AP206" i="15"/>
  <c r="AC39" i="15"/>
  <c r="S90" i="15"/>
  <c r="S107" i="15"/>
  <c r="S124" i="15"/>
  <c r="N158" i="15"/>
  <c r="N175" i="15"/>
  <c r="S218" i="15"/>
  <c r="X39" i="15"/>
  <c r="X90" i="15"/>
  <c r="X107" i="15"/>
  <c r="X124" i="15"/>
  <c r="S158" i="15"/>
  <c r="S175" i="15"/>
  <c r="AC175" i="15"/>
  <c r="H56" i="15"/>
  <c r="H90" i="15"/>
  <c r="AC90" i="15"/>
  <c r="H107" i="15"/>
  <c r="AC107" i="15"/>
  <c r="H124" i="15"/>
  <c r="AC124" i="15"/>
  <c r="X158" i="15"/>
  <c r="X175" i="15"/>
  <c r="AC73" i="15"/>
  <c r="X73" i="15"/>
  <c r="N73" i="15"/>
  <c r="S73" i="15"/>
  <c r="H73" i="15"/>
  <c r="S22" i="15"/>
  <c r="S39" i="15"/>
  <c r="H22" i="15"/>
  <c r="X22" i="15"/>
  <c r="AC22" i="15"/>
  <c r="N22" i="15"/>
  <c r="AZ39" i="15"/>
  <c r="AS39" i="15"/>
  <c r="AY39" i="15"/>
  <c r="AF39" i="15"/>
  <c r="AI39" i="15"/>
  <c r="AE39" i="15"/>
  <c r="AG39" i="15"/>
  <c r="AH39" i="15"/>
  <c r="AL39" i="15"/>
  <c r="AP39" i="15"/>
  <c r="D65" i="1"/>
  <c r="AF206" i="15" l="1"/>
  <c r="AI206" i="15"/>
  <c r="AE206" i="15"/>
  <c r="AH206" i="15"/>
  <c r="AG206" i="15"/>
  <c r="C7" i="6"/>
  <c r="G47" i="6" l="1"/>
  <c r="E21" i="5"/>
  <c r="E22" i="5" s="1"/>
  <c r="D66" i="1" l="1"/>
  <c r="E21" i="1" l="1"/>
  <c r="H23" i="2" l="1"/>
  <c r="I23" i="2" s="1"/>
  <c r="H22" i="2"/>
  <c r="I22" i="2" s="1"/>
  <c r="E72" i="8"/>
  <c r="E73" i="8" s="1"/>
  <c r="H17" i="2"/>
  <c r="I17" i="2" s="1"/>
  <c r="H16" i="2"/>
  <c r="I16" i="2" s="1"/>
  <c r="C2" i="5"/>
  <c r="E2" i="5"/>
  <c r="E5" i="5"/>
  <c r="G7" i="6"/>
  <c r="G10" i="6"/>
  <c r="G12" i="6"/>
  <c r="C2" i="7"/>
  <c r="E2" i="7"/>
  <c r="E3" i="7"/>
  <c r="D51" i="7"/>
  <c r="C2" i="8"/>
  <c r="H2" i="8"/>
  <c r="H3" i="8"/>
  <c r="J35" i="8"/>
  <c r="J36" i="8"/>
  <c r="J37" i="8"/>
  <c r="J38" i="8"/>
  <c r="J39" i="8"/>
  <c r="J40" i="8"/>
  <c r="L41" i="8"/>
  <c r="K56" i="8"/>
  <c r="K57" i="8" s="1"/>
  <c r="E88" i="8"/>
  <c r="E89" i="8" s="1"/>
  <c r="AY22" i="15"/>
  <c r="AL22" i="15"/>
  <c r="AM22" i="15"/>
  <c r="AN22" i="15"/>
  <c r="AY56" i="15"/>
  <c r="AL56" i="15"/>
  <c r="AM56" i="15"/>
  <c r="AS73" i="15"/>
  <c r="AN73" i="15"/>
  <c r="AO73" i="15"/>
  <c r="AT90" i="15"/>
  <c r="AL90" i="15"/>
  <c r="AM90" i="15"/>
  <c r="AN90" i="15"/>
  <c r="AO90" i="15"/>
  <c r="AY107" i="15"/>
  <c r="AL107" i="15"/>
  <c r="AM107" i="15"/>
  <c r="AN107" i="15"/>
  <c r="AO107" i="15"/>
  <c r="AT124" i="15"/>
  <c r="AL124" i="15"/>
  <c r="AN124" i="15"/>
  <c r="AO124" i="15"/>
  <c r="AY141" i="15"/>
  <c r="AL141" i="15"/>
  <c r="AM141" i="15"/>
  <c r="AN141" i="15"/>
  <c r="AY158" i="15"/>
  <c r="AL158" i="15"/>
  <c r="AM158" i="15"/>
  <c r="AN158" i="15"/>
  <c r="AO158" i="15"/>
  <c r="AS175" i="15"/>
  <c r="AL175" i="15"/>
  <c r="AO175" i="15"/>
  <c r="B2" i="2"/>
  <c r="F2" i="2"/>
  <c r="F3" i="2"/>
  <c r="I6" i="2"/>
  <c r="I7" i="2"/>
  <c r="I12" i="2"/>
  <c r="I13" i="2"/>
  <c r="I18" i="2"/>
  <c r="I19" i="2"/>
  <c r="D43" i="2"/>
  <c r="AS107" i="15" l="1"/>
  <c r="AS141" i="15"/>
  <c r="AT175" i="15"/>
  <c r="AF175" i="15" s="1"/>
  <c r="AT158" i="15"/>
  <c r="AE158" i="15" s="1"/>
  <c r="AP124" i="15"/>
  <c r="AP90" i="15"/>
  <c r="AM124" i="15"/>
  <c r="I15" i="2"/>
  <c r="H11" i="2"/>
  <c r="I11" i="2" s="1"/>
  <c r="I21" i="2"/>
  <c r="I9" i="2"/>
  <c r="I8" i="2"/>
  <c r="I10" i="2"/>
  <c r="AY73" i="15"/>
  <c r="AP56" i="15"/>
  <c r="AP22" i="15"/>
  <c r="AC218" i="15"/>
  <c r="AC230" i="15" s="1"/>
  <c r="AC242" i="15" s="1"/>
  <c r="AC254" i="15" s="1"/>
  <c r="AC266" i="15" s="1"/>
  <c r="AC278" i="15" s="1"/>
  <c r="AC290" i="15" s="1"/>
  <c r="AC302" i="15" s="1"/>
  <c r="AC314" i="15" s="1"/>
  <c r="AC326" i="15" s="1"/>
  <c r="AC338" i="15" s="1"/>
  <c r="AC350" i="15" s="1"/>
  <c r="AC362" i="15" s="1"/>
  <c r="AC374" i="15" s="1"/>
  <c r="AC386" i="15" s="1"/>
  <c r="AZ175" i="15"/>
  <c r="AZ73" i="15"/>
  <c r="AS90" i="15"/>
  <c r="H218" i="15"/>
  <c r="H230" i="15" s="1"/>
  <c r="H242" i="15" s="1"/>
  <c r="H254" i="15" s="1"/>
  <c r="H266" i="15" s="1"/>
  <c r="H278" i="15" s="1"/>
  <c r="H290" i="15" s="1"/>
  <c r="H302" i="15" s="1"/>
  <c r="H314" i="15" s="1"/>
  <c r="H326" i="15" s="1"/>
  <c r="H338" i="15" s="1"/>
  <c r="H350" i="15" s="1"/>
  <c r="H362" i="15" s="1"/>
  <c r="H374" i="15" s="1"/>
  <c r="H386" i="15" s="1"/>
  <c r="AZ90" i="15"/>
  <c r="AY90" i="15"/>
  <c r="AT107" i="15"/>
  <c r="AF107" i="15" s="1"/>
  <c r="AZ22" i="15"/>
  <c r="AT22" i="15"/>
  <c r="I14" i="2"/>
  <c r="I20" i="2"/>
  <c r="AS22" i="15"/>
  <c r="M22" i="2"/>
  <c r="AE124" i="15"/>
  <c r="AF124" i="15"/>
  <c r="AH90" i="15"/>
  <c r="AG90" i="15"/>
  <c r="AE90" i="15"/>
  <c r="AF90" i="15"/>
  <c r="AI90" i="15"/>
  <c r="AP175" i="15"/>
  <c r="AL73" i="15"/>
  <c r="AS124" i="15"/>
  <c r="AS56" i="15"/>
  <c r="AZ124" i="15"/>
  <c r="AZ141" i="15"/>
  <c r="AY124" i="15"/>
  <c r="AP107" i="15"/>
  <c r="AP73" i="15"/>
  <c r="AT56" i="15"/>
  <c r="AZ56" i="15"/>
  <c r="AO22" i="15"/>
  <c r="X218" i="15"/>
  <c r="AN56" i="15"/>
  <c r="AP141" i="15"/>
  <c r="AY175" i="15"/>
  <c r="AZ158" i="15"/>
  <c r="AZ107" i="15"/>
  <c r="AO56" i="15"/>
  <c r="N218" i="15"/>
  <c r="M12" i="2"/>
  <c r="M16" i="2"/>
  <c r="M6" i="2"/>
  <c r="M18" i="2"/>
  <c r="E66" i="6"/>
  <c r="D41" i="2"/>
  <c r="D49" i="7"/>
  <c r="D30" i="5"/>
  <c r="I37" i="6"/>
  <c r="AM175" i="15"/>
  <c r="AP158" i="15"/>
  <c r="AT141" i="15"/>
  <c r="AG124" i="15"/>
  <c r="AT73" i="15"/>
  <c r="AM73" i="15"/>
  <c r="AN175" i="15"/>
  <c r="AS158" i="15"/>
  <c r="AI124" i="15"/>
  <c r="AO141" i="15"/>
  <c r="AH124" i="15"/>
  <c r="AO230" i="15" l="1"/>
  <c r="AN218" i="15"/>
  <c r="AM218" i="15"/>
  <c r="AL218" i="15"/>
  <c r="AS218" i="15"/>
  <c r="AZ218" i="15"/>
  <c r="AO218" i="15"/>
  <c r="AT218" i="15"/>
  <c r="AH218" i="15" s="1"/>
  <c r="AY218" i="15"/>
  <c r="AP218" i="15"/>
  <c r="AH158" i="15"/>
  <c r="AG175" i="15"/>
  <c r="AE175" i="15"/>
  <c r="AH175" i="15"/>
  <c r="AI175" i="15"/>
  <c r="AI158" i="15"/>
  <c r="AG158" i="15"/>
  <c r="AF158" i="15"/>
  <c r="D15" i="5"/>
  <c r="D29" i="5"/>
  <c r="G14" i="6"/>
  <c r="E45" i="6" s="1"/>
  <c r="C14" i="6"/>
  <c r="C43" i="6"/>
  <c r="M14" i="2"/>
  <c r="M10" i="2"/>
  <c r="P10" i="2" s="1"/>
  <c r="M8" i="2"/>
  <c r="M20" i="2"/>
  <c r="H28" i="2"/>
  <c r="H32" i="2" s="1"/>
  <c r="H27" i="2"/>
  <c r="H31" i="2" s="1"/>
  <c r="AE107" i="15"/>
  <c r="AI107" i="15"/>
  <c r="AH107" i="15"/>
  <c r="AG107" i="15"/>
  <c r="AE22" i="15"/>
  <c r="AG22" i="15"/>
  <c r="AI22" i="15"/>
  <c r="AF22" i="15"/>
  <c r="AH22" i="15"/>
  <c r="AE56" i="15"/>
  <c r="AF56" i="15"/>
  <c r="AI56" i="15"/>
  <c r="AH56" i="15"/>
  <c r="AG56" i="15"/>
  <c r="E67" i="6"/>
  <c r="D42" i="2"/>
  <c r="D50" i="7"/>
  <c r="P6" i="2"/>
  <c r="AE73" i="15"/>
  <c r="AH73" i="15"/>
  <c r="AI73" i="15"/>
  <c r="AF73" i="15"/>
  <c r="AG73" i="15"/>
  <c r="AI141" i="15"/>
  <c r="AH141" i="15"/>
  <c r="AF141" i="15"/>
  <c r="AG141" i="15"/>
  <c r="AE141" i="15"/>
  <c r="AO242" i="15" l="1"/>
  <c r="AN230" i="15"/>
  <c r="AM230" i="15"/>
  <c r="AL230" i="15"/>
  <c r="AZ230" i="15"/>
  <c r="AP230" i="15"/>
  <c r="AY230" i="15"/>
  <c r="AT230" i="15"/>
  <c r="AS230" i="15"/>
  <c r="AI218" i="15"/>
  <c r="AF218" i="15"/>
  <c r="AG218" i="15"/>
  <c r="AE218" i="15"/>
  <c r="P8" i="2"/>
  <c r="H37" i="2"/>
  <c r="I19" i="6"/>
  <c r="I35" i="6" s="1"/>
  <c r="I18" i="6"/>
  <c r="I34" i="6" s="1"/>
  <c r="H36" i="2"/>
  <c r="H33" i="2"/>
  <c r="G16" i="6"/>
  <c r="AO254" i="15" l="1"/>
  <c r="AN242" i="15"/>
  <c r="AM242" i="15"/>
  <c r="AL242" i="15"/>
  <c r="AZ242" i="15"/>
  <c r="AP242" i="15"/>
  <c r="AS242" i="15"/>
  <c r="AT242" i="15"/>
  <c r="AY242" i="15"/>
  <c r="AE230" i="15"/>
  <c r="AI230" i="15"/>
  <c r="AH230" i="15"/>
  <c r="AF230" i="15"/>
  <c r="AG230" i="15"/>
  <c r="H38" i="2"/>
  <c r="AO266" i="15" l="1"/>
  <c r="AN254" i="15"/>
  <c r="AM254" i="15"/>
  <c r="AL254" i="15"/>
  <c r="AZ254" i="15"/>
  <c r="AP254" i="15"/>
  <c r="AS254" i="15"/>
  <c r="AY254" i="15"/>
  <c r="AT254" i="15"/>
  <c r="AF242" i="15"/>
  <c r="AH242" i="15"/>
  <c r="AE242" i="15"/>
  <c r="AI242" i="15"/>
  <c r="AG242" i="15"/>
  <c r="AO278" i="15" l="1"/>
  <c r="AN266" i="15"/>
  <c r="AM266" i="15"/>
  <c r="AL266" i="15"/>
  <c r="AZ266" i="15"/>
  <c r="AP266" i="15"/>
  <c r="AF254" i="15"/>
  <c r="AG254" i="15"/>
  <c r="AH254" i="15"/>
  <c r="AI254" i="15"/>
  <c r="AE254" i="15"/>
  <c r="AS266" i="15"/>
  <c r="AY266" i="15"/>
  <c r="AT266" i="15"/>
  <c r="AO290" i="15" l="1"/>
  <c r="AN278" i="15"/>
  <c r="AM278" i="15"/>
  <c r="AL278" i="15"/>
  <c r="AZ278" i="15"/>
  <c r="AP278" i="15"/>
  <c r="AI266" i="15"/>
  <c r="AH266" i="15"/>
  <c r="AG266" i="15"/>
  <c r="AE266" i="15"/>
  <c r="AF266" i="15"/>
  <c r="AY278" i="15"/>
  <c r="AS278" i="15"/>
  <c r="AT278" i="15"/>
  <c r="AO302" i="15" l="1"/>
  <c r="AN290" i="15"/>
  <c r="AM290" i="15"/>
  <c r="AL290" i="15"/>
  <c r="AP290" i="15"/>
  <c r="AZ290" i="15"/>
  <c r="AS290" i="15"/>
  <c r="AT290" i="15"/>
  <c r="AY290" i="15"/>
  <c r="AE278" i="15"/>
  <c r="AF278" i="15"/>
  <c r="AI278" i="15"/>
  <c r="AG278" i="15"/>
  <c r="AH278" i="15"/>
  <c r="AO314" i="15" l="1"/>
  <c r="AN302" i="15"/>
  <c r="AM302" i="15"/>
  <c r="AL302" i="15"/>
  <c r="AZ302" i="15"/>
  <c r="AP302" i="15"/>
  <c r="AF290" i="15"/>
  <c r="AI290" i="15"/>
  <c r="AH290" i="15"/>
  <c r="AG290" i="15"/>
  <c r="AE290" i="15"/>
  <c r="AS302" i="15"/>
  <c r="AY302" i="15"/>
  <c r="AT302" i="15"/>
  <c r="AO326" i="15" l="1"/>
  <c r="AN314" i="15"/>
  <c r="AM314" i="15"/>
  <c r="AL314" i="15"/>
  <c r="AZ314" i="15"/>
  <c r="AP314" i="15"/>
  <c r="AG302" i="15"/>
  <c r="AF302" i="15"/>
  <c r="AE302" i="15"/>
  <c r="AI302" i="15"/>
  <c r="AH302" i="15"/>
  <c r="AS314" i="15"/>
  <c r="AY314" i="15"/>
  <c r="AT314" i="15"/>
  <c r="AO338" i="15" l="1"/>
  <c r="AN326" i="15"/>
  <c r="AM326" i="15"/>
  <c r="AL326" i="15"/>
  <c r="AZ326" i="15"/>
  <c r="AP326" i="15"/>
  <c r="AY326" i="15"/>
  <c r="AS326" i="15"/>
  <c r="AT326" i="15"/>
  <c r="AI314" i="15"/>
  <c r="AG314" i="15"/>
  <c r="AF314" i="15"/>
  <c r="AE314" i="15"/>
  <c r="AH314" i="15"/>
  <c r="AO350" i="15" l="1"/>
  <c r="AN338" i="15"/>
  <c r="AM338" i="15"/>
  <c r="AL338" i="15"/>
  <c r="AP338" i="15"/>
  <c r="AZ338" i="15"/>
  <c r="AE326" i="15"/>
  <c r="AI326" i="15"/>
  <c r="AH326" i="15"/>
  <c r="AG326" i="15"/>
  <c r="AF326" i="15"/>
  <c r="AS338" i="15"/>
  <c r="AY338" i="15"/>
  <c r="AT338" i="15"/>
  <c r="AO362" i="15" l="1"/>
  <c r="AN350" i="15"/>
  <c r="AM350" i="15"/>
  <c r="AL350" i="15"/>
  <c r="AP350" i="15"/>
  <c r="AZ350" i="15"/>
  <c r="AY350" i="15"/>
  <c r="AS350" i="15"/>
  <c r="AT350" i="15"/>
  <c r="AG338" i="15"/>
  <c r="AE338" i="15"/>
  <c r="AH338" i="15"/>
  <c r="AF338" i="15"/>
  <c r="AI338" i="15"/>
  <c r="AO386" i="15" l="1"/>
  <c r="AO374" i="15"/>
  <c r="AN362" i="15"/>
  <c r="AM362" i="15"/>
  <c r="AL362" i="15"/>
  <c r="AP362" i="15"/>
  <c r="AZ362" i="15"/>
  <c r="AG350" i="15"/>
  <c r="AI350" i="15"/>
  <c r="AF350" i="15"/>
  <c r="AE350" i="15"/>
  <c r="AH350" i="15"/>
  <c r="AY362" i="15"/>
  <c r="AS362" i="15"/>
  <c r="AT362" i="15"/>
  <c r="AO4" i="15" l="1"/>
  <c r="F27" i="8" s="1"/>
  <c r="AN386" i="15"/>
  <c r="AN374" i="15"/>
  <c r="AM386" i="15"/>
  <c r="AM374" i="15"/>
  <c r="AP374" i="15"/>
  <c r="AL374" i="15"/>
  <c r="AZ374" i="15"/>
  <c r="AY374" i="15"/>
  <c r="AT374" i="15"/>
  <c r="AS374" i="15"/>
  <c r="AH362" i="15"/>
  <c r="AF362" i="15"/>
  <c r="AG362" i="15"/>
  <c r="AE362" i="15"/>
  <c r="AI362" i="15"/>
  <c r="AN4" i="15" l="1"/>
  <c r="F26" i="8" s="1"/>
  <c r="AM4" i="15"/>
  <c r="AL386" i="15"/>
  <c r="AL4" i="15" s="1"/>
  <c r="AZ386" i="15"/>
  <c r="AZ4" i="15" s="1"/>
  <c r="AP386" i="15"/>
  <c r="AE374" i="15"/>
  <c r="AF374" i="15"/>
  <c r="AH374" i="15"/>
  <c r="AI374" i="15"/>
  <c r="AG374" i="15"/>
  <c r="AT386" i="15"/>
  <c r="AS386" i="15"/>
  <c r="AY386" i="15"/>
  <c r="AY4" i="15" s="1"/>
  <c r="F23" i="8" l="1"/>
  <c r="F28" i="8" s="1"/>
  <c r="E56" i="8" s="1"/>
  <c r="AP4" i="15"/>
  <c r="AF386" i="15"/>
  <c r="AF4" i="15" s="1"/>
  <c r="F12" i="8" s="1"/>
  <c r="AI386" i="15"/>
  <c r="AI4" i="15" s="1"/>
  <c r="F15" i="8" s="1"/>
  <c r="AH386" i="15"/>
  <c r="AH4" i="15" s="1"/>
  <c r="F14" i="8" s="1"/>
  <c r="AG386" i="15"/>
  <c r="AG4" i="15" s="1"/>
  <c r="F13" i="8" s="1"/>
  <c r="AE386" i="15"/>
  <c r="AE4" i="15" s="1"/>
  <c r="F11" i="8" l="1"/>
  <c r="AJ4" i="15"/>
  <c r="F16" i="8" l="1"/>
  <c r="I11" i="8" s="1"/>
  <c r="K11" i="8" s="1"/>
  <c r="E57" i="8" l="1"/>
  <c r="F29" i="8"/>
  <c r="I13" i="8"/>
  <c r="K13" i="8" s="1"/>
  <c r="I15" i="8"/>
  <c r="K15" i="8" s="1"/>
  <c r="I12" i="8"/>
  <c r="K12" i="8" s="1"/>
  <c r="I14" i="8"/>
  <c r="K14" i="8" s="1"/>
  <c r="L16" i="8" l="1"/>
  <c r="J23" i="8"/>
  <c r="J26" i="8"/>
  <c r="J25" i="8"/>
  <c r="J24" i="8"/>
  <c r="L27" i="8" l="1"/>
  <c r="L45" i="8" s="1"/>
  <c r="M45" i="8" s="1"/>
  <c r="F31" i="7" l="1"/>
  <c r="F12" i="7"/>
  <c r="I3" i="7"/>
  <c r="N45" i="8"/>
  <c r="F21" i="7"/>
  <c r="J61" i="8" l="1"/>
  <c r="J62" i="8" s="1"/>
  <c r="D12" i="7" s="1"/>
  <c r="H12" i="7" s="1"/>
  <c r="J93" i="8"/>
  <c r="J77" i="8"/>
  <c r="J94" i="8" l="1"/>
  <c r="D31" i="7" s="1"/>
  <c r="G31" i="7" s="1"/>
  <c r="G32" i="7" s="1"/>
  <c r="G33" i="7" s="1"/>
  <c r="H34" i="7" s="1"/>
  <c r="J78" i="8"/>
  <c r="D21" i="7" s="1"/>
  <c r="G21" i="7" s="1"/>
  <c r="H22" i="7" s="1"/>
  <c r="H41" i="7" l="1"/>
  <c r="I20" i="6" s="1"/>
  <c r="I36" i="6" s="1"/>
  <c r="I39" i="6" s="1"/>
  <c r="H38" i="7"/>
  <c r="G46" i="7" l="1"/>
  <c r="C42" i="6"/>
  <c r="F4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COMUNE DI CARAVAGGIO</author>
    <author>urbcad</author>
  </authors>
  <commentList>
    <comment ref="C17" authorId="0" shapeId="0" xr:uid="{00000000-0006-0000-0100-000001000000}">
      <text>
        <r>
          <rPr>
            <sz val="12"/>
            <color indexed="81"/>
            <rFont val="Arial"/>
            <family val="2"/>
          </rPr>
          <t>selezionare il tipo di pratica da presentare dall'elenco che compare</t>
        </r>
      </text>
    </comment>
    <comment ref="E17" authorId="0" shapeId="0" xr:uid="{00000000-0006-0000-0100-000002000000}">
      <text>
        <r>
          <rPr>
            <sz val="12"/>
            <color indexed="81"/>
            <rFont val="Arial"/>
            <family val="2"/>
          </rPr>
          <t>nel caso di persona giuridica, indicare:
1   nome della società / ditta e ragione fiscale, nonché
2   nome e cognome e carica del firmatario (leg. rappr., amm. deleg., ecc.)</t>
        </r>
      </text>
    </comment>
    <comment ref="E21" authorId="0" shapeId="0" xr:uid="{00000000-0006-0000-0100-000003000000}">
      <text>
        <r>
          <rPr>
            <i/>
            <sz val="12"/>
            <color indexed="81"/>
            <rFont val="Arial"/>
            <family val="2"/>
          </rPr>
          <t xml:space="preserve">Di default viene segnalata la data di apertura del file.
</t>
        </r>
        <r>
          <rPr>
            <sz val="12"/>
            <color indexed="81"/>
            <rFont val="Arial"/>
            <family val="2"/>
          </rPr>
          <t>E' possibile cambiarla digitando l'eventuale data di:
- presentazione della S.C.I.A. / C.I.L.A. / ecc.
- notifica del Permesso di Costruire (esempio per la stampa della "Distinta di Pagamento")
(servirà per il calcolo dei 30 giorni utili per il pagamento, prima di incorrere nelle sanzioni)</t>
        </r>
      </text>
    </comment>
    <comment ref="E26" authorId="0" shapeId="0" xr:uid="{00000000-0006-0000-0100-000004000000}">
      <text>
        <r>
          <rPr>
            <sz val="12"/>
            <color indexed="81"/>
            <rFont val="Arial"/>
            <family val="2"/>
          </rPr>
          <t>Indicare se trattasi di pratica in SANATORIA.</t>
        </r>
      </text>
    </comment>
    <comment ref="E30" authorId="0" shapeId="0" xr:uid="{00000000-0006-0000-0100-000005000000}">
      <text>
        <r>
          <rPr>
            <sz val="12"/>
            <color indexed="81"/>
            <rFont val="Arial"/>
            <family val="2"/>
          </rPr>
          <t>Inserire le destinazioni d'uso:
- residenziale;
- produttiva: industriale / artigianale;
- terziario-direzionale / alberghiera / altre destinazioni;
- agricola.
(le destinazioni possono anche essere molteplici nello stesso fabbricato)</t>
        </r>
      </text>
    </comment>
    <comment ref="E36" authorId="1" shapeId="0" xr:uid="{00000000-0006-0000-0100-000006000000}">
      <text>
        <r>
          <rPr>
            <sz val="9"/>
            <color indexed="81"/>
            <rFont val="Arial"/>
            <family val="2"/>
          </rPr>
          <t xml:space="preserve">in caso di variante a precedente atto (P.C.; D.I.A.; S.C.I.A.; ecc.) selezionare dall'elenco a tendina :
                         </t>
        </r>
        <r>
          <rPr>
            <b/>
            <sz val="9"/>
            <color indexed="81"/>
            <rFont val="Arial"/>
            <family val="2"/>
          </rPr>
          <t>"SI"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COMUNE DI CARAVAGGIO</author>
  </authors>
  <commentList>
    <comment ref="B30" authorId="0" shapeId="0" xr:uid="{00000000-0006-0000-0200-000001000000}">
      <text>
        <r>
          <rPr>
            <sz val="12"/>
            <color indexed="81"/>
            <rFont val="Arial"/>
            <family val="2"/>
          </rPr>
          <t xml:space="preserve">
inserire gli estremi degli atti precedentemente rilasciati (nel caso di varianti) per il calcolo del conguaglio.</t>
        </r>
      </text>
    </comment>
    <comment ref="B35" authorId="0" shapeId="0" xr:uid="{00000000-0006-0000-0200-000002000000}">
      <text>
        <r>
          <rPr>
            <sz val="12"/>
            <color indexed="81"/>
            <rFont val="Arial"/>
            <family val="2"/>
          </rPr>
          <t xml:space="preserve">
NEL CASO LA RICHIESTA NON FOSSE IN SANATORIA: NON STAMPARE LE RIGHE DALLA N. 34 ALLA 38.</t>
        </r>
        <r>
          <rPr>
            <sz val="12"/>
            <color indexed="10"/>
            <rFont val="Arial"/>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saturno</author>
  </authors>
  <commentList>
    <comment ref="C11" authorId="0" shapeId="0" xr:uid="{00000000-0006-0000-0300-000001000000}">
      <text>
        <r>
          <rPr>
            <sz val="12"/>
            <color indexed="81"/>
            <rFont val="Arial"/>
            <family val="2"/>
          </rPr>
          <t>indicare il piano dov'è ubicato l'alloggio. 
Nel caso - per esempio - di villetta a schiera, inserire "multipiano".</t>
        </r>
      </text>
    </comment>
    <comment ref="C28" authorId="0" shapeId="0" xr:uid="{EAAA231A-6B13-4C8F-847C-BD26BFE9D113}">
      <text>
        <r>
          <rPr>
            <sz val="12"/>
            <color indexed="81"/>
            <rFont val="Arial"/>
            <family val="2"/>
          </rPr>
          <t>indicare il piano dov'è ubicato l'alloggio. 
Nel caso - per esempio - di villetta a schiera, inserire "multipiano".</t>
        </r>
      </text>
    </comment>
    <comment ref="C31" authorId="0" shapeId="0" xr:uid="{6D1332BB-82C6-442E-BF49-06620D41F5D6}">
      <text>
        <r>
          <rPr>
            <sz val="12"/>
            <color indexed="81"/>
            <rFont val="Arial"/>
            <family val="2"/>
          </rPr>
          <t>se l'unità abitativa si sviluppa su più piani, dovrà essere classata in una singola tabella al fine di poter ottenere il valore totale dell'appartamento.</t>
        </r>
      </text>
    </comment>
    <comment ref="C45" authorId="0" shapeId="0" xr:uid="{00000000-0006-0000-0300-000003000000}">
      <text>
        <r>
          <rPr>
            <sz val="12"/>
            <color indexed="81"/>
            <rFont val="Arial"/>
            <family val="2"/>
          </rPr>
          <t>indicare il piano dov'è ubicato l'alloggio. 
Nel caso - per esempio - di villetta a schiera, inserire "multipiano".</t>
        </r>
      </text>
    </comment>
    <comment ref="C62" authorId="0" shapeId="0" xr:uid="{00000000-0006-0000-0300-000004000000}">
      <text>
        <r>
          <rPr>
            <sz val="12"/>
            <color indexed="81"/>
            <rFont val="Arial"/>
            <family val="2"/>
          </rPr>
          <t>indicare il piano dov'è ubicato l'alloggio. 
Nel caso - per esempio - di villetta a schiera, inserire "multipiano".</t>
        </r>
      </text>
    </comment>
    <comment ref="C79" authorId="0" shapeId="0" xr:uid="{00000000-0006-0000-0300-000005000000}">
      <text>
        <r>
          <rPr>
            <sz val="12"/>
            <color indexed="81"/>
            <rFont val="Arial"/>
            <family val="2"/>
          </rPr>
          <t>indicare il piano dov'è ubicato l'alloggio. 
Nel caso - per esempio - di villetta a schiera, inserire "multipiano".</t>
        </r>
      </text>
    </comment>
    <comment ref="C96" authorId="0" shapeId="0" xr:uid="{00000000-0006-0000-0300-000006000000}">
      <text>
        <r>
          <rPr>
            <sz val="12"/>
            <color indexed="81"/>
            <rFont val="Arial"/>
            <family val="2"/>
          </rPr>
          <t>indicare il piano dov'è ubicato l'alloggio. 
Nel caso - per esempio - di villetta a schiera, inserire "multipiano".</t>
        </r>
      </text>
    </comment>
    <comment ref="C113" authorId="0" shapeId="0" xr:uid="{00000000-0006-0000-0300-000007000000}">
      <text>
        <r>
          <rPr>
            <sz val="12"/>
            <color indexed="81"/>
            <rFont val="Arial"/>
            <family val="2"/>
          </rPr>
          <t>indicare il piano dov'è ubicato l'alloggio. 
Nel caso - per esempio - di villetta a schiera, inserire "multipiano".</t>
        </r>
      </text>
    </comment>
    <comment ref="C130" authorId="0" shapeId="0" xr:uid="{00000000-0006-0000-0300-000008000000}">
      <text>
        <r>
          <rPr>
            <sz val="12"/>
            <color indexed="81"/>
            <rFont val="Arial"/>
            <family val="2"/>
          </rPr>
          <t>indicare il piano dov'è ubicato l'alloggio. 
Nel caso - per esempio - di villetta a schiera, inserire "multipiano".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COMUNE DI CARAVAGGIO</author>
  </authors>
  <commentList>
    <comment ref="F25" authorId="0" shapeId="0" xr:uid="{00000000-0006-0000-0400-000001000000}">
      <text>
        <r>
          <rPr>
            <sz val="12"/>
            <color indexed="81"/>
            <rFont val="Arial"/>
            <family val="2"/>
          </rPr>
          <t xml:space="preserve">
Ai sensi della Delib. di Giunta Comunale n. 111 del 03/10/2005,  le autorimesse non dovranno essere classate.
</t>
        </r>
      </text>
    </comment>
    <comment ref="I32" authorId="0" shapeId="0" xr:uid="{00000000-0006-0000-0400-000002000000}">
      <text>
        <r>
          <rPr>
            <sz val="12"/>
            <color indexed="81"/>
            <rFont val="Arial"/>
            <family val="2"/>
          </rPr>
          <t xml:space="preserve">
ATTENZIONE: INSERIRE IL NUMERO DEGLI INCREMENTI PER PARTICOLARI CARATTERISTICHE UTILIZZANDO IL Nr. DI CASI GIA' PREIMPOSTATI.
estratto dall'art. 7 D.M. 10/5/1977:
............
3) altezza libera netta di piano superiore a quella minima prescritta da norme regolamentari - per ambienti con altezze diverse si fa riferimento all'altezza media ponderale.
............
</t>
        </r>
      </text>
    </comment>
    <comment ref="E54" authorId="0" shapeId="0" xr:uid="{00000000-0006-0000-0400-000003000000}">
      <text>
        <r>
          <rPr>
            <sz val="12"/>
            <color indexed="81"/>
            <rFont val="Arial"/>
            <family val="2"/>
          </rPr>
          <t>S.U.
Inserire tutte le superfici RESIDENZIALI oggetto di
NUOVE COSTRUZIONI</t>
        </r>
      </text>
    </comment>
    <comment ref="K54" authorId="0" shapeId="0" xr:uid="{00000000-0006-0000-0400-000004000000}">
      <text>
        <r>
          <rPr>
            <sz val="12"/>
            <color indexed="81"/>
            <rFont val="Arial"/>
            <family val="2"/>
          </rPr>
          <t xml:space="preserve">S.U.
Inserire tutte le superfici COMMERCIALI, ECC. solo nelle nuove costruzioni e totali ristrutturazioni
Inserire solo le superfici oggetto d'intervento nei casi di ristrutturazione parziale.
 </t>
        </r>
      </text>
    </comment>
    <comment ref="E55" authorId="0" shapeId="0" xr:uid="{00000000-0006-0000-0400-000005000000}">
      <text>
        <r>
          <rPr>
            <sz val="12"/>
            <color indexed="81"/>
            <rFont val="Arial"/>
            <family val="2"/>
          </rPr>
          <t>s.n.r.
Inserire tutte le superfici RESIDENZIALI oggetto di
NUOVE COSTRUZIONI</t>
        </r>
      </text>
    </comment>
    <comment ref="K55" authorId="0" shapeId="0" xr:uid="{00000000-0006-0000-0400-000006000000}">
      <text>
        <r>
          <rPr>
            <sz val="12"/>
            <color indexed="81"/>
            <rFont val="Arial"/>
            <family val="2"/>
          </rPr>
          <t xml:space="preserve">s.n.r.
Inserire tutte le superfici COMMERCIALI solo nelle nuove costruzioni e totali ristrutturazioni
Inserire solo le superfici oggetto d'intervento nei casi di ristrutturazione parziale.
 </t>
        </r>
      </text>
    </comment>
    <comment ref="E70" authorId="0" shapeId="0" xr:uid="{00000000-0006-0000-0400-000007000000}">
      <text>
        <r>
          <rPr>
            <sz val="12"/>
            <color indexed="81"/>
            <rFont val="Arial"/>
            <family val="2"/>
          </rPr>
          <t>S.U.
Inserire tutte le superfici RESIDENZIALI relative alla parte di
RISTRUTTURAZIONE</t>
        </r>
      </text>
    </comment>
    <comment ref="E71" authorId="0" shapeId="0" xr:uid="{00000000-0006-0000-0400-000008000000}">
      <text>
        <r>
          <rPr>
            <sz val="12"/>
            <color indexed="81"/>
            <rFont val="Arial"/>
            <family val="2"/>
          </rPr>
          <t>s.n.r.
Inserire tutte le superfici RESIDENZIALI relative alla parte di
RISTRUTTURAZIONE</t>
        </r>
      </text>
    </comment>
    <comment ref="E86" authorId="0" shapeId="0" xr:uid="{00000000-0006-0000-0400-000009000000}">
      <text>
        <r>
          <rPr>
            <sz val="12"/>
            <color indexed="81"/>
            <rFont val="Arial"/>
            <family val="2"/>
          </rPr>
          <t>S.U.
Inserire le superfici RESIDENZIALI relative alla parte di
RECUPERO SOTTOTETTO</t>
        </r>
      </text>
    </comment>
    <comment ref="E87" authorId="0" shapeId="0" xr:uid="{00000000-0006-0000-0400-00000A000000}">
      <text>
        <r>
          <rPr>
            <sz val="12"/>
            <color indexed="81"/>
            <rFont val="Arial"/>
            <family val="2"/>
          </rPr>
          <t>s.n.r.
Inserire le superfici RESIDENZIALI relative alla parte di
RECUPERO SOTTOTETTO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COMUNE DI CARAVAGGIO</author>
    <author>APE</author>
  </authors>
  <commentList>
    <comment ref="H20" authorId="0" shapeId="0" xr:uid="{00000000-0006-0000-0500-000001000000}">
      <text>
        <r>
          <rPr>
            <sz val="12"/>
            <color indexed="81"/>
            <rFont val="Arial"/>
            <family val="2"/>
          </rPr>
          <t xml:space="preserve">
Nei casi di ristrutturazione inserire l'importo del Computo Metrico Estimativo (da determinarsi in base al listino dei prezzi della C.C.I.A.A. della Provincia di Bergamo).</t>
        </r>
      </text>
    </comment>
    <comment ref="C39" authorId="0" shapeId="0" xr:uid="{00000000-0006-0000-0500-000002000000}">
      <text>
        <r>
          <rPr>
            <sz val="12"/>
            <color indexed="81"/>
            <rFont val="Arial"/>
            <family val="2"/>
          </rPr>
          <t>nel caso fosse una pratica in variante, inserire i riferimenti dell'atto abilitativo  originale.</t>
        </r>
      </text>
    </comment>
    <comment ref="H40" authorId="0" shapeId="0" xr:uid="{00000000-0006-0000-0500-000003000000}">
      <text>
        <r>
          <rPr>
            <sz val="12"/>
            <color indexed="81"/>
            <rFont val="Arial"/>
            <family val="2"/>
          </rPr>
          <t xml:space="preserve">
Per le varianti, dovrà essere riportato il contributo precedentemente calcolato.</t>
        </r>
      </text>
    </comment>
    <comment ref="C43" authorId="1" shapeId="0" xr:uid="{00000000-0006-0000-0500-000004000000}">
      <text>
        <r>
          <rPr>
            <sz val="12"/>
            <color indexed="81"/>
            <rFont val="Arial"/>
            <family val="2"/>
          </rPr>
          <t xml:space="preserve">
NEL CASO LA RICHIESTA NON FOSSE IN SANATORIA: NON STAMPARE LE RIGHE DALLA N. 43 ALLA 46.</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COMUNE DI CARAVAGGIO</author>
  </authors>
  <commentList>
    <comment ref="G38" authorId="0" shapeId="0" xr:uid="{00000000-0006-0000-0600-000001000000}">
      <text>
        <r>
          <rPr>
            <sz val="12"/>
            <color indexed="81"/>
            <rFont val="Arial"/>
            <family val="2"/>
          </rPr>
          <t>eventualmente aggiungere altri tipi di contributo, quali: 
- monetizzazione degli standards;
- pagamento direzione lavori delle lottizzazioni;
- ecc.</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COMUNE DI CARAVAGGIO</author>
  </authors>
  <commentList>
    <comment ref="D12" authorId="0" shapeId="0" xr:uid="{00000000-0006-0000-0700-000001000000}">
      <text>
        <r>
          <rPr>
            <sz val="12"/>
            <color indexed="81"/>
            <rFont val="Arial"/>
            <family val="2"/>
          </rPr>
          <t>INSERIRE NELLA CELLA LA VOLUMETRIA PER IL CALCOLO DEI DIRITTI DI SEGRETERIA
Nel caso di pratiche di variante, senza aumento della volumetria, dovrà essere versato il diritto nella misura minima.</t>
        </r>
      </text>
    </comment>
  </commentList>
</comments>
</file>

<file path=xl/sharedStrings.xml><?xml version="1.0" encoding="utf-8"?>
<sst xmlns="http://schemas.openxmlformats.org/spreadsheetml/2006/main" count="3102" uniqueCount="518">
  <si>
    <t>UFFICIO URBANISTICA ed EDILIZIA</t>
  </si>
  <si>
    <t>del Comune di Caravaggio</t>
  </si>
  <si>
    <t>Proposta di QUADRO ECONOMICO</t>
  </si>
  <si>
    <t>Tabelle per la determinazione del contributo
per l'incidenza delle opere di URBANIZZAZIONE PRIMARIA e SECONDARIA, 
SMALTIMENTO RIFIUTI e COSTO DI COSTRUZIONE</t>
  </si>
  <si>
    <t>in data:</t>
  </si>
  <si>
    <t>oggetto:</t>
  </si>
  <si>
    <t>immobile posto in</t>
  </si>
  <si>
    <t>individuato al mappale:</t>
  </si>
  <si>
    <t>con destinazione d'uso:</t>
  </si>
  <si>
    <t>A)</t>
  </si>
  <si>
    <t>Volume residenziale (Vol.):</t>
  </si>
  <si>
    <t>1) per volumetrie residenziali</t>
  </si>
  <si>
    <t>B)</t>
  </si>
  <si>
    <t>Superficie Lorda di Pavimento (SLP):</t>
  </si>
  <si>
    <t>1) per superfici industriali</t>
  </si>
  <si>
    <t>2) per superfici artigianali</t>
  </si>
  <si>
    <t>3) per superfici alberghiere</t>
  </si>
  <si>
    <t>4) per superfici direzionali/commerciali</t>
  </si>
  <si>
    <t>5) per opere di interesse generale</t>
  </si>
  <si>
    <t>C)</t>
  </si>
  <si>
    <t>Monetizzazione standards:</t>
  </si>
  <si>
    <t>In allegato:</t>
  </si>
  <si>
    <t>l</t>
  </si>
  <si>
    <t>calcolo degli oneri di urbanizzazione</t>
  </si>
  <si>
    <t>tabella per la determinazione della classe dell'edificio</t>
  </si>
  <si>
    <t>determinazione del contributo del costo di costruzione.</t>
  </si>
  <si>
    <t>QUADRO ECONOMICO</t>
  </si>
  <si>
    <t>volume</t>
  </si>
  <si>
    <t>imp. unitario</t>
  </si>
  <si>
    <t>totale</t>
  </si>
  <si>
    <t>totale per zona</t>
  </si>
  <si>
    <t>TOTALE</t>
  </si>
  <si>
    <t>zona A</t>
  </si>
  <si>
    <t>totale N.C.</t>
  </si>
  <si>
    <t>Prim.</t>
  </si>
  <si>
    <t>totale Ristr.</t>
  </si>
  <si>
    <t>Second.</t>
  </si>
  <si>
    <t>recup. sott.</t>
  </si>
  <si>
    <t>zona B</t>
  </si>
  <si>
    <t>zona C e E</t>
  </si>
  <si>
    <t>determinazione della presente pratica</t>
  </si>
  <si>
    <t>Primaria</t>
  </si>
  <si>
    <t>Secondaria</t>
  </si>
  <si>
    <t>n. …………………… del ……………………………</t>
  </si>
  <si>
    <t>OBLAZIONE ai sensi dell'art. 36 del D.P.R. n. 380/2001</t>
  </si>
  <si>
    <t>"… il permesso in sanatoria è subordinato al pagamento, a titolo di oblazione, del contributo di costruzione in misura doppia, ovvero, in caso di gratuità a norma di legge, in misura pari a quella prevista dall'art. 16."</t>
  </si>
  <si>
    <t>precedente Permesso di Costruire</t>
  </si>
  <si>
    <t>Smaltimento Rifiuti</t>
  </si>
  <si>
    <t>Costo di Costruzione</t>
  </si>
  <si>
    <t>DIRITTI di SEGRETERIA</t>
  </si>
  <si>
    <t>mc.</t>
  </si>
  <si>
    <t>1)</t>
  </si>
  <si>
    <t>fino a 500 mc.</t>
  </si>
  <si>
    <t>2)</t>
  </si>
  <si>
    <t>per ogni mc. in più</t>
  </si>
  <si>
    <t>3)</t>
  </si>
  <si>
    <t>fino ad un massimo di</t>
  </si>
  <si>
    <t>euro</t>
  </si>
  <si>
    <t>Determinazione degli oneri di urbanizzazione, costo di costruzione, smaltimento rifiuti, ecc.</t>
  </si>
  <si>
    <t>(ai sensi dell'art. 43 della L. Reg. n. 12/2005 e art. 19 del D.P.R. n. 380/2001)</t>
  </si>
  <si>
    <t>CONTRIBUTI della COSTRUZIONE</t>
  </si>
  <si>
    <t>RESIDENZIALI</t>
  </si>
  <si>
    <t>INDUSTRIALI e ARTIGIANALI</t>
  </si>
  <si>
    <t>ALBERGHIERI</t>
  </si>
  <si>
    <t>INTERESSE GENERALE</t>
  </si>
  <si>
    <t>TOTALE COMPLESSIVO</t>
  </si>
  <si>
    <t xml:space="preserve">Caravaggio, </t>
  </si>
  <si>
    <t>delibera Giunta Regionale n. 5/53844 del 31/05/1994</t>
  </si>
  <si>
    <t>classi tipologiche:</t>
  </si>
  <si>
    <t>nuove costruzioni</t>
  </si>
  <si>
    <t>edifici residenziali 
di classe:</t>
  </si>
  <si>
    <t>1^-2^-3^</t>
  </si>
  <si>
    <t>4^-5^-6^-7^-8^</t>
  </si>
  <si>
    <t>9^-10^-11^</t>
  </si>
  <si>
    <t>Costo determinato con Computo Metrico Estimativo:</t>
  </si>
  <si>
    <t xml:space="preserve"> x aliquota</t>
  </si>
  <si>
    <t xml:space="preserve"> x aliquota N.C.</t>
  </si>
  <si>
    <t>Tabella per la determinazione del COSTO di COSTRUZIONE</t>
  </si>
  <si>
    <t>(art. 11, D.M. 10 Maggio 1977, n. 801)</t>
  </si>
  <si>
    <t>Tabella 1</t>
  </si>
  <si>
    <t>Incremento per superficie utile abitabile (art. 5)</t>
  </si>
  <si>
    <t>Classi di superficie (mq)</t>
  </si>
  <si>
    <t>Alloggi (n)</t>
  </si>
  <si>
    <t>Superficie utile abitabile (mq)</t>
  </si>
  <si>
    <t>Rapporto rispetto al totale S.U.</t>
  </si>
  <si>
    <t>% incremento            (art. 5)</t>
  </si>
  <si>
    <t>% incremento per classi di superficie</t>
  </si>
  <si>
    <t>(1)</t>
  </si>
  <si>
    <t>(2)</t>
  </si>
  <si>
    <t>(3)</t>
  </si>
  <si>
    <t>(4) = (3) : Su</t>
  </si>
  <si>
    <t>(5)</t>
  </si>
  <si>
    <t>(6) = (4) x (5)</t>
  </si>
  <si>
    <r>
      <t>&lt;</t>
    </r>
    <r>
      <rPr>
        <sz val="9"/>
        <rFont val="Arial"/>
        <family val="2"/>
      </rPr>
      <t xml:space="preserve"> 95</t>
    </r>
  </si>
  <si>
    <r>
      <t xml:space="preserve">&gt; 95  </t>
    </r>
    <r>
      <rPr>
        <u/>
        <sz val="9"/>
        <rFont val="Arial"/>
        <family val="2"/>
      </rPr>
      <t>&lt;</t>
    </r>
    <r>
      <rPr>
        <sz val="9"/>
        <rFont val="Arial"/>
        <family val="2"/>
      </rPr>
      <t xml:space="preserve"> 110</t>
    </r>
  </si>
  <si>
    <r>
      <t xml:space="preserve">&gt; 110  </t>
    </r>
    <r>
      <rPr>
        <u/>
        <sz val="9"/>
        <rFont val="Arial"/>
        <family val="2"/>
      </rPr>
      <t>&lt;</t>
    </r>
    <r>
      <rPr>
        <sz val="9"/>
        <rFont val="Arial"/>
        <family val="2"/>
      </rPr>
      <t xml:space="preserve"> 130</t>
    </r>
  </si>
  <si>
    <r>
      <t xml:space="preserve">&gt; 130  </t>
    </r>
    <r>
      <rPr>
        <u/>
        <sz val="9"/>
        <rFont val="Arial"/>
        <family val="2"/>
      </rPr>
      <t>&lt;</t>
    </r>
    <r>
      <rPr>
        <sz val="9"/>
        <rFont val="Arial"/>
        <family val="2"/>
      </rPr>
      <t xml:space="preserve"> 160</t>
    </r>
  </si>
  <si>
    <t>&gt; 160</t>
  </si>
  <si>
    <t xml:space="preserve">S.U.  </t>
  </si>
  <si>
    <t>i1</t>
  </si>
  <si>
    <t>Tabella 2</t>
  </si>
  <si>
    <t>Superfici per servizi e accessori relativi alla parte residenziale</t>
  </si>
  <si>
    <t>Tabella 3</t>
  </si>
  <si>
    <t>Incremento per servizi ed accessori relativi alla parte residenziale</t>
  </si>
  <si>
    <t>DESTINAZIONI</t>
  </si>
  <si>
    <t>Sup. netta di servizi ed accessori</t>
  </si>
  <si>
    <t>intervallo Snr/Sux100</t>
  </si>
  <si>
    <t>ipotesi che ricorre</t>
  </si>
  <si>
    <t>% incremento</t>
  </si>
  <si>
    <t>(7)</t>
  </si>
  <si>
    <t>(8)</t>
  </si>
  <si>
    <t>(9)</t>
  </si>
  <si>
    <t>(10)</t>
  </si>
  <si>
    <t>(11)</t>
  </si>
  <si>
    <t>a</t>
  </si>
  <si>
    <t>Cantinole, soffitte, locali motore, ascensore, lavatoi comuni, centrali termiche, ed altri locali a stretto servizio delle residenze</t>
  </si>
  <si>
    <r>
      <t>&lt;</t>
    </r>
    <r>
      <rPr>
        <sz val="9"/>
        <rFont val="Arial"/>
        <family val="2"/>
      </rPr>
      <t xml:space="preserve"> 50 </t>
    </r>
  </si>
  <si>
    <r>
      <t xml:space="preserve">&gt; 50  </t>
    </r>
    <r>
      <rPr>
        <u/>
        <sz val="9"/>
        <rFont val="Arial"/>
        <family val="2"/>
      </rPr>
      <t>&lt;</t>
    </r>
    <r>
      <rPr>
        <sz val="9"/>
        <rFont val="Arial"/>
        <family val="2"/>
      </rPr>
      <t xml:space="preserve"> 75</t>
    </r>
  </si>
  <si>
    <t>b</t>
  </si>
  <si>
    <t>Autorimesse</t>
  </si>
  <si>
    <r>
      <t xml:space="preserve">&gt; 75  </t>
    </r>
    <r>
      <rPr>
        <u/>
        <sz val="9"/>
        <rFont val="Arial"/>
        <family val="2"/>
      </rPr>
      <t>&lt;</t>
    </r>
    <r>
      <rPr>
        <sz val="9"/>
        <rFont val="Arial"/>
        <family val="2"/>
      </rPr>
      <t xml:space="preserve"> 100</t>
    </r>
  </si>
  <si>
    <t>c</t>
  </si>
  <si>
    <t>Androni d'ingresso e porticati liberi</t>
  </si>
  <si>
    <t>&gt; 100</t>
  </si>
  <si>
    <t>d</t>
  </si>
  <si>
    <t>Logge e balconi</t>
  </si>
  <si>
    <t>i2</t>
  </si>
  <si>
    <t xml:space="preserve">snr  </t>
  </si>
  <si>
    <t>snr / S.U. x 100 =</t>
  </si>
  <si>
    <t>Tabella 4</t>
  </si>
  <si>
    <t>incremento per particolari caratteristiche</t>
  </si>
  <si>
    <t>numero caratt.</t>
  </si>
  <si>
    <t>(12)</t>
  </si>
  <si>
    <t>(13)</t>
  </si>
  <si>
    <t>(14)</t>
  </si>
  <si>
    <t>i3</t>
  </si>
  <si>
    <t>Classe edificio</t>
  </si>
  <si>
    <t>% maggiorazione</t>
  </si>
  <si>
    <t>TOTALE INCREMENTI</t>
  </si>
  <si>
    <t>(15)</t>
  </si>
  <si>
    <t>(16)</t>
  </si>
  <si>
    <t>I=I1+I2+I3</t>
  </si>
  <si>
    <t>Sigla</t>
  </si>
  <si>
    <t>Denominazione</t>
  </si>
  <si>
    <t>Sup. (mq)</t>
  </si>
  <si>
    <t>(17)</t>
  </si>
  <si>
    <t>(18)</t>
  </si>
  <si>
    <t>(19)</t>
  </si>
  <si>
    <t>(20)</t>
  </si>
  <si>
    <t>(21)</t>
  </si>
  <si>
    <t>(22)</t>
  </si>
  <si>
    <t>1    Su      (art. 3)</t>
  </si>
  <si>
    <t>Superficie abitabile utile</t>
  </si>
  <si>
    <t>1    Sn (art. 9)</t>
  </si>
  <si>
    <t>Superficie netta non residenziale</t>
  </si>
  <si>
    <t>2    Snr    (art. 2)</t>
  </si>
  <si>
    <t>2    Sa (art. 9)</t>
  </si>
  <si>
    <t>Superficie accessori</t>
  </si>
  <si>
    <t>3    60% Snr</t>
  </si>
  <si>
    <t>Superficie ragguagliata</t>
  </si>
  <si>
    <t>3    60% Sa</t>
  </si>
  <si>
    <t>4=1+3  Sc (art. 2)</t>
  </si>
  <si>
    <t>Superficie complessiva</t>
  </si>
  <si>
    <t>4=1+3  St (art. 9)</t>
  </si>
  <si>
    <t>Superficie totale non residenziale</t>
  </si>
  <si>
    <t>A - costo massimo a mq. dell'edilizia</t>
  </si>
  <si>
    <t>€/mq.</t>
  </si>
  <si>
    <t>B - Costo di costruzione maggiorato A x (1+ M/100)</t>
  </si>
  <si>
    <t>C - Costo di costruzione dell'edificio (Sc + St) x B</t>
  </si>
  <si>
    <t>€</t>
  </si>
  <si>
    <r>
      <t>RECUPERO DEI SOTTOTETTI</t>
    </r>
    <r>
      <rPr>
        <sz val="7"/>
        <rFont val="Arial"/>
        <family val="2"/>
      </rPr>
      <t xml:space="preserve">
SUPERFICI RESIDENZIALI E RELATIVI SERVIZI ED ACCESSORI</t>
    </r>
  </si>
  <si>
    <t>Euro/mq.</t>
  </si>
  <si>
    <t>dal 1 gennaio 2002 - Delibera di Giunta Comunale n. 228 del 27/12/2001</t>
  </si>
  <si>
    <t>dal 1 gennaio 2004 - Delibera di Giunta Comunale n. 149 del 15/12/2003</t>
  </si>
  <si>
    <t>dal 1 gennaio 2005 - Delibera di Giunta Comunale n. 150 del 30/12/2004</t>
  </si>
  <si>
    <t>dal 1 gennaio 2006 - Delibera di Giunta Comunale n. 157 del 29/12/2005</t>
  </si>
  <si>
    <t>dal 1 gennaio 2007 - Delibera di Giunta Comunale n. 2 del 15/01/2007</t>
  </si>
  <si>
    <t>dal 1 gennaio 2008 - Delibera di Giunta Comunale n. 127 del 13/12/2007</t>
  </si>
  <si>
    <t>dal 1 gennaio 2009 - Delibera di Giunta Comunale n. 135 del 19/12/2008</t>
  </si>
  <si>
    <t>Classamento dell'intero edificio</t>
  </si>
  <si>
    <t>dal 1 gennaio 2010 - Delibera di Giunta Comunale n. 130 del 15/12/2009</t>
  </si>
  <si>
    <t>DIREZIONALI / COMMERCIALI</t>
  </si>
  <si>
    <t>n. identif.</t>
  </si>
  <si>
    <t>determinazione S.U.</t>
  </si>
  <si>
    <t>determinazione s.n.r.</t>
  </si>
  <si>
    <t>2^ interrato</t>
  </si>
  <si>
    <t>1^ interrato</t>
  </si>
  <si>
    <t>seminterrato</t>
  </si>
  <si>
    <t>terra</t>
  </si>
  <si>
    <t>piano</t>
  </si>
  <si>
    <t>multipiano</t>
  </si>
  <si>
    <t>rialzato</t>
  </si>
  <si>
    <t>primo</t>
  </si>
  <si>
    <t>secondo</t>
  </si>
  <si>
    <t>terzo</t>
  </si>
  <si>
    <t>sottotetto</t>
  </si>
  <si>
    <t>quarto</t>
  </si>
  <si>
    <t>quinto</t>
  </si>
  <si>
    <t>totale S.U.</t>
  </si>
  <si>
    <t>totale s.n.r.</t>
  </si>
  <si>
    <t>TOTALE S.U. mq.</t>
  </si>
  <si>
    <t>TOTALE s.n.r. mq.</t>
  </si>
  <si>
    <t>dal 1 gennaio 2011 - Delibera di Giunta Comunale n. 118 del 23/12/2010</t>
  </si>
  <si>
    <t>precedente versamento</t>
  </si>
  <si>
    <t>androni d'ingresso e porticati…</t>
  </si>
  <si>
    <t>Cantinole, soffitte, locali motore, ascensori…..</t>
  </si>
  <si>
    <t>autorimesse</t>
  </si>
  <si>
    <t>logge e balconi</t>
  </si>
  <si>
    <t>dal 1 gennaio 2012 - Delibera di Giunta Comunale n. 107 del 29/12/2011</t>
  </si>
  <si>
    <t>dal 1 gennaio 2013 - Delibera di Giunta Comunale n. 111 del 19/12/2012</t>
  </si>
  <si>
    <t>-</t>
  </si>
  <si>
    <t>dal 1 gennaio 2014 - Delibera di Giunta Comunale n. 100 del 31/12/2013</t>
  </si>
  <si>
    <t>area individuata dal P.G.T.:</t>
  </si>
  <si>
    <t>……altro (specificare)….</t>
  </si>
  <si>
    <t>dal 1 gennaio 2015 - Delibera di Giunta Comunale n. 3 del 13/01/2015</t>
  </si>
  <si>
    <t>(50% della S.L.P. commerciale-direzionale)</t>
  </si>
  <si>
    <t>n. ………. del …………………..</t>
  </si>
  <si>
    <t>SI</t>
  </si>
  <si>
    <t>NO</t>
  </si>
  <si>
    <t>precedente S.C.I.A.</t>
  </si>
  <si>
    <t>DIA</t>
  </si>
  <si>
    <t>PC</t>
  </si>
  <si>
    <t>SCIA</t>
  </si>
  <si>
    <t>CEA</t>
  </si>
  <si>
    <t>CILA</t>
  </si>
  <si>
    <t>PCSan</t>
  </si>
  <si>
    <t>trattasi di variante a precedente atto abilitativo, ovvero conguaglio di somme già versate?</t>
  </si>
  <si>
    <t>Tesoreria Comunale entro 30 giorni dalla presentazione della C.E.A.; decorso tale termine verranno applicate le sanzioni previste dall'art. 42 del D.P.R. n. 380/2001.</t>
  </si>
  <si>
    <t>Tesoreria Comunale entro 30 giorni dalla presentazione della C.I.L.A.; decorso tale termine verranno applicate le sanzioni previste dall'art. 42 del D.P.R. n. 380/2001.</t>
  </si>
  <si>
    <t>Tesoreria Comunale entro 30 giorni dalla presentazione della D.I.A.; decorso tale termine verranno applicate le sanzioni previste dall'art. 42 del D.P.R. n. 380/2001.</t>
  </si>
  <si>
    <t>Tesoreria Comunale entro 30 giorni dalla presentazione della S.C.I.A.; decorso tale termine verranno applicate le sanzioni previste dall'art. 42 del D.P.R. n. 380/2001.</t>
  </si>
  <si>
    <t>lavori di</t>
  </si>
  <si>
    <t>pagamento da effettuarsi entro il:</t>
  </si>
  <si>
    <t>dal 1 gennaio 2016 - Delibera di Giunta Comunale n. 100 del 10/12/2015</t>
  </si>
  <si>
    <t>N.B.: le celle con le cifre scritte in colore rosso sono da modificare manualmente:</t>
  </si>
  <si>
    <t>tipo atto:</t>
  </si>
  <si>
    <t>variante:</t>
  </si>
  <si>
    <t>urbanizz.</t>
  </si>
  <si>
    <t>dal 1 gennaio 2017 - Determinazione n. 947 del 29/12/2016</t>
  </si>
  <si>
    <t>onerosa</t>
  </si>
  <si>
    <t>gratuita</t>
  </si>
  <si>
    <t>oneroso</t>
  </si>
  <si>
    <t>gratuito</t>
  </si>
  <si>
    <t>(riferimento Secondaria)</t>
  </si>
  <si>
    <t>(riferimento Primaria)</t>
  </si>
  <si>
    <t>dal 1 gennaio 2018 - Determinazione n. 925 del 13/12/2017</t>
  </si>
  <si>
    <t>distinta analitica dei vani per classamento edificio residenziale</t>
  </si>
  <si>
    <t>trattasi di sanatoria:</t>
  </si>
  <si>
    <t>sanatoria</t>
  </si>
  <si>
    <t>sanatoria:</t>
  </si>
  <si>
    <t>per contributo</t>
  </si>
  <si>
    <t>per classamento</t>
  </si>
  <si>
    <t>S.U.</t>
  </si>
  <si>
    <t>s.n.r.</t>
  </si>
  <si>
    <t>TOTALE S.U. e s.n.r.
per contributo</t>
  </si>
  <si>
    <t>dal 1 gennaio 2019 - Determinazione n. 810 del 08/10/2018</t>
  </si>
  <si>
    <t>dal 1 gennaio 2020 - Determinazione n. 892 del 11/12/2019</t>
  </si>
  <si>
    <t>dal 1 gennaio 2021 - Determinazione n. 943 del 18/12/2020</t>
  </si>
  <si>
    <t>determinazione del 
costo di costruzione per interventi di 
RECUPERO DEL SOTTOTETTO</t>
  </si>
  <si>
    <t>determinazione del 
costo di costruzione per interventi di 
RISTRUTTURAZIONE</t>
  </si>
  <si>
    <t>determinazione del 
costo di costruzione per
NUOVE COSTRUZIONI</t>
  </si>
  <si>
    <r>
      <t>RISTRUTTURAZIONE</t>
    </r>
    <r>
      <rPr>
        <sz val="7"/>
        <rFont val="Arial"/>
        <family val="2"/>
      </rPr>
      <t xml:space="preserve">
SUPERFICI RESIDENZIALI E RELATIVI SERVIZI ED ACCESSORI</t>
    </r>
  </si>
  <si>
    <t>b1) RISTRUTTURAZIONE</t>
  </si>
  <si>
    <t>c1) REC. SOTTOTETTI:</t>
  </si>
  <si>
    <t>b) Interventi di RISTRUTTURAZIONE EDILIZIA - art. 48 della L. Reg. n. 12/2005 e s.m.i.</t>
  </si>
  <si>
    <t>C - Costo di costruzione dell'edificio Sc x B</t>
  </si>
  <si>
    <t>c) Interventi di RECUPERO DEI SOTTOTETTI - art. 64 della L. Reg. n. 12/2005 e s.m.i.</t>
  </si>
  <si>
    <r>
      <t>NUOVA COSTRUZIONE</t>
    </r>
    <r>
      <rPr>
        <sz val="7"/>
        <rFont val="Arial"/>
        <family val="2"/>
      </rPr>
      <t xml:space="preserve">
SUPERFICI RESIDENZIALI E RELATIVI SERVIZI ED ACCESSORI</t>
    </r>
  </si>
  <si>
    <t>b) RISTRUTTURAZIONE</t>
  </si>
  <si>
    <t>c) RECUPERO DEL SOTTOTETTO</t>
  </si>
  <si>
    <t>c4) per complessivi (c3+c4)</t>
  </si>
  <si>
    <r>
      <t>c2) non superiore al 50% del contributi delle "Nuove costruzioni"</t>
    </r>
    <r>
      <rPr>
        <sz val="8"/>
        <rFont val="Arial"/>
        <family val="2"/>
      </rPr>
      <t xml:space="preserve"> - art. 64 della L. Reg. n. 12/2005</t>
    </r>
  </si>
  <si>
    <r>
      <t>c3) maggiorazione del 10%</t>
    </r>
    <r>
      <rPr>
        <sz val="8"/>
        <rFont val="Arial"/>
        <family val="2"/>
      </rPr>
      <t xml:space="preserve"> - ai sensi della Delib. Giunta Com. n. 79 del 11/09/2006</t>
    </r>
  </si>
  <si>
    <t>a) NUOVE COSTRUZIONI</t>
  </si>
  <si>
    <t>nuove costruzioni (*)</t>
  </si>
  <si>
    <t>recupero ai fini abitativi del sottotetto (***)</t>
  </si>
  <si>
    <r>
      <t xml:space="preserve">(1)     </t>
    </r>
    <r>
      <rPr>
        <sz val="8"/>
        <color theme="0"/>
        <rFont val="Arial"/>
        <family val="2"/>
      </rPr>
      <t>Interventi di restauro, risanamento conservativo, ristrutturazione ed ampliamento al di fuori dei casi dell'art. 9 della legge 28/01/1977, n. 10</t>
    </r>
  </si>
  <si>
    <t>dal 1 gennaio 2023 - Determinazione n. 1189 del 27/12/2022</t>
  </si>
  <si>
    <t>inserire la tipologia delle opere (Nuova costruzione / Ristrutturazione / ecc.)</t>
  </si>
  <si>
    <t>indicare la Via/Piazza/ecc.</t>
  </si>
  <si>
    <t>residenziale</t>
  </si>
  <si>
    <t>CDU</t>
  </si>
  <si>
    <t>ristrutturazione, 
demolizione con ricostruzione (**)</t>
  </si>
  <si>
    <t>a) Interventi di NUOVA COSTRUZIONE</t>
  </si>
  <si>
    <r>
      <t>(*) Delibera di Giunta Comunale n. 232 del 10 aprile 1997 e n. 258 del 17 aprile 1997
(**) oneri di urbanizzazione pari a Nuova costruzione -60%</t>
    </r>
    <r>
      <rPr>
        <sz val="8"/>
        <rFont val="Arial"/>
        <family val="2"/>
      </rPr>
      <t xml:space="preserve"> - art. 44  L.Reg. n. 18/2019</t>
    </r>
    <r>
      <rPr>
        <sz val="10"/>
        <rFont val="Arial"/>
        <family val="2"/>
      </rPr>
      <t xml:space="preserve">
(***) Delibera di Giunta Comunale n. 79 del 11 settembre 2006 - oneri aumentati del 10%</t>
    </r>
  </si>
  <si>
    <t>totale Sott.</t>
  </si>
  <si>
    <t>Documento di riferimento</t>
  </si>
  <si>
    <t>art. 38</t>
  </si>
  <si>
    <t>Piano delle Regole</t>
  </si>
  <si>
    <t>art. 31</t>
  </si>
  <si>
    <t>art. 32</t>
  </si>
  <si>
    <t>art. 37</t>
  </si>
  <si>
    <t>art. 36</t>
  </si>
  <si>
    <t>art. 38 e art. 39</t>
  </si>
  <si>
    <t>art. 35</t>
  </si>
  <si>
    <t>art. 34</t>
  </si>
  <si>
    <t>art. 28</t>
  </si>
  <si>
    <t>art. 39</t>
  </si>
  <si>
    <t>art. 58</t>
  </si>
  <si>
    <t>art. 61</t>
  </si>
  <si>
    <t>art. 62</t>
  </si>
  <si>
    <t>art. 60</t>
  </si>
  <si>
    <t>art. 56</t>
  </si>
  <si>
    <t>art. 57</t>
  </si>
  <si>
    <t>art. 59</t>
  </si>
  <si>
    <t>art. 44</t>
  </si>
  <si>
    <t>art. 52</t>
  </si>
  <si>
    <t>art. 47</t>
  </si>
  <si>
    <t>art. 47 - art. 49</t>
  </si>
  <si>
    <t>art. 46</t>
  </si>
  <si>
    <t>art. 48</t>
  </si>
  <si>
    <t>art. 45</t>
  </si>
  <si>
    <t>art. 43</t>
  </si>
  <si>
    <t>art. 49</t>
  </si>
  <si>
    <t>art. 42</t>
  </si>
  <si>
    <t>art. 50</t>
  </si>
  <si>
    <t/>
  </si>
  <si>
    <t>art. 86</t>
  </si>
  <si>
    <t>art. 64</t>
  </si>
  <si>
    <t>art. 75</t>
  </si>
  <si>
    <t>art. 63/BIS</t>
  </si>
  <si>
    <t>art. 73</t>
  </si>
  <si>
    <t>art. 79</t>
  </si>
  <si>
    <t>art. 83</t>
  </si>
  <si>
    <t>art. 78</t>
  </si>
  <si>
    <t>art. 80</t>
  </si>
  <si>
    <t>art. 66</t>
  </si>
  <si>
    <t>art. 69</t>
  </si>
  <si>
    <t>art. 70</t>
  </si>
  <si>
    <t>art. 65</t>
  </si>
  <si>
    <t>art. 74</t>
  </si>
  <si>
    <t>art. 76</t>
  </si>
  <si>
    <t>art. 67</t>
  </si>
  <si>
    <t>art. 72</t>
  </si>
  <si>
    <t>art. 77</t>
  </si>
  <si>
    <t>art. 71</t>
  </si>
  <si>
    <t>art. 66, comma 3, punto 1 - vedi art. 69</t>
  </si>
  <si>
    <t>art. 66, comma 3, punto 2</t>
  </si>
  <si>
    <t>art. 66, comma 3, punto 3</t>
  </si>
  <si>
    <t>art. 66, comma 3, punto 4</t>
  </si>
  <si>
    <t>art. 66, comma 3, punto 5</t>
  </si>
  <si>
    <t>art. 66, comma 3, punto 6</t>
  </si>
  <si>
    <t>art. 66, comma 3, punto 7</t>
  </si>
  <si>
    <t>art. 88</t>
  </si>
  <si>
    <t>art. 90</t>
  </si>
  <si>
    <t>art. 87</t>
  </si>
  <si>
    <t>art. 5</t>
  </si>
  <si>
    <t>Documento di Piano</t>
  </si>
  <si>
    <t>art. 7</t>
  </si>
  <si>
    <t>art. 6</t>
  </si>
  <si>
    <t>art. 18</t>
  </si>
  <si>
    <t>Piano dei Servizi</t>
  </si>
  <si>
    <t>art. 95</t>
  </si>
  <si>
    <t>art. 16</t>
  </si>
  <si>
    <t>art. 91</t>
  </si>
  <si>
    <t>art. 13</t>
  </si>
  <si>
    <t>art. 19</t>
  </si>
  <si>
    <t>art. 15</t>
  </si>
  <si>
    <t>art. 17</t>
  </si>
  <si>
    <t>art. 11</t>
  </si>
  <si>
    <t>art. 12</t>
  </si>
  <si>
    <t>art. 3</t>
  </si>
  <si>
    <t>art. 95 bis</t>
  </si>
  <si>
    <t>art. 14</t>
  </si>
  <si>
    <t>art. di riferimento</t>
  </si>
  <si>
    <t>Ambito / Zona del P.G.T.</t>
  </si>
  <si>
    <t>art. 68</t>
  </si>
  <si>
    <t>art. 51</t>
  </si>
  <si>
    <t>art. 63</t>
  </si>
  <si>
    <t>art. 5 comma 10</t>
  </si>
  <si>
    <t>n.</t>
  </si>
  <si>
    <t>art. 1 -2</t>
  </si>
  <si>
    <t>SCIA San</t>
  </si>
  <si>
    <t>CILA San</t>
  </si>
  <si>
    <t>mappale N.C.T.</t>
  </si>
  <si>
    <t>ristrutturazione, demolizione con ricostruzione (**)</t>
  </si>
  <si>
    <t>Tesoreria Comunale entro 30 giorni dalla presentazione del C.D.U.; decorso tale termine verranno applicate le sanzioni previste dall'art. 42 del D.P.R. n. 380/2001.</t>
  </si>
  <si>
    <t>Comunicazione di Inizio Lavori Asseverata in SANATORIA
presentata in data</t>
  </si>
  <si>
    <t>Segnalazione Certificata di Inizio Attività in SANATORIA
presentata in data</t>
  </si>
  <si>
    <t>ai sensi della Delibera di Giunta Comunale n. 5, del 17/01/2023</t>
  </si>
  <si>
    <t>per Comunicazione di Eseguita Attività presentata da:</t>
  </si>
  <si>
    <t>tecnico professionista:</t>
  </si>
  <si>
    <t>il tecnico</t>
  </si>
  <si>
    <t>(firmato digitalmente)</t>
  </si>
  <si>
    <t xml:space="preserve">dovrà essere versato alla </t>
  </si>
  <si>
    <t>Tesoreria Comunale entro 30 giorni dalla notifica (mezzo PEC) dell'Avviso di rilascio del Permesso di Costruire; decorso tale termine verranno applicate le sanzioni previste dall'art. 42 del D.P.R. n. 380/2001.</t>
  </si>
  <si>
    <t>Tesoreria Comunale entro 30 giorni dalla notifica (mezzo PEC) dell'Avviso di rilascio del Permesso di Costruire in Sanatoria; decorso tale termine verranno applicate le sanzioni previste dall'art. 42 del D.P.R. n. 380/2001. 
In ogni caso il pagamento dovrà essere effettuato entro il termine di 60 giorni dalla presentazione del P.C. in Sanatoria; in difetto verrà emessa una "Ordinanza di ripristino dello stato dei luoghi".</t>
  </si>
  <si>
    <t>2) per recupero sottotetti (***)</t>
  </si>
  <si>
    <t>precedente C.I.L.A.</t>
  </si>
  <si>
    <t>Permesso di Costruire presentato da:</t>
  </si>
  <si>
    <t>Segnalazione Certificata di Inizio Attività presentata da:</t>
  </si>
  <si>
    <t>Permesso di Costruire in SANATORIA presentato da:</t>
  </si>
  <si>
    <t>Comunicazione di Eseguita Attività presentata da:</t>
  </si>
  <si>
    <t>Denuncia di Inizio Attività presentata da:</t>
  </si>
  <si>
    <t>Comunicazione di Inizio Lavori Asseverata presentata da:</t>
  </si>
  <si>
    <t>Comunicazione di Inizio Lavori Asseverata in SANATORIA presentata da:</t>
  </si>
  <si>
    <t>Segnalazione Certificata di Inizio Attività in SANATORIA presentata da:</t>
  </si>
  <si>
    <r>
      <t>b2) pari al 50% del contributo delle "Nuove costruzioni"</t>
    </r>
    <r>
      <rPr>
        <sz val="8"/>
        <rFont val="Arial"/>
        <family val="2"/>
      </rPr>
      <t xml:space="preserve"> - art. 48 della L. Reg. n. 12/2005</t>
    </r>
  </si>
  <si>
    <t>per la "Comunicazione di Cambio Destinazione d'Uso senza opere" non sono dovuti diritti</t>
  </si>
  <si>
    <t>per Comunicazione di Inizio Lavori Asseverata in SANATORIA</t>
  </si>
  <si>
    <t>per Comunicazione di Inizio Lavori Asseverata</t>
  </si>
  <si>
    <t>per Denuncia di Inizio Attività</t>
  </si>
  <si>
    <t xml:space="preserve">per Permesso di Costruire </t>
  </si>
  <si>
    <t>per Permesso di Costruire in SANATORIA</t>
  </si>
  <si>
    <t>per Segnalazione Certificata di Inizio Attività</t>
  </si>
  <si>
    <t>per Segnalazione Certificata di Inizio Attività  in SANATORIA</t>
  </si>
  <si>
    <t>Comunicazione di Cambio Destinazione d'Uso senza opere presentato da:</t>
  </si>
  <si>
    <t>Cambio Destinazione d'Uso
presentato in data</t>
  </si>
  <si>
    <t>Comunicazione di Eseguita Attività 
presentata in data</t>
  </si>
  <si>
    <t>Comunicazione di Inizio Lavori Asseverata
presentata in data</t>
  </si>
  <si>
    <t>Denuncia di Inizio Attività
presentata in data</t>
  </si>
  <si>
    <t>Segnalazione Certificata di Inizio Attività
presentata in data</t>
  </si>
  <si>
    <t>Permesso di Costruire
notificato (mezzo PEC) in data</t>
  </si>
  <si>
    <t>Permesso di Costruire in SANATORIA
notificato (mezzo PEC) in data</t>
  </si>
  <si>
    <t>SUPERFICI PER ATTIVITÀ TURISTICHE, COMMERCIALI E DIREZIONALI E RELATIVI ACCESSORI (per superfici non superiori al 25% della S.U. abitabile - art. 9)</t>
  </si>
  <si>
    <t>tabella A - edifici destinati alla residenza</t>
  </si>
  <si>
    <r>
      <t>TOTALE</t>
    </r>
    <r>
      <rPr>
        <b/>
        <sz val="12"/>
        <color rgb="FFFF0000"/>
        <rFont val="Arial"/>
        <family val="2"/>
      </rPr>
      <t/>
    </r>
  </si>
  <si>
    <t>dal 1 gennaio 2024 - Determinazione n. 1110 del 20/12/2023</t>
  </si>
  <si>
    <t>in attuazione della 
Delibera di Giunta Comunale n. 125 del 13/07/2023 e 
Determinazione del Responsabile del Servizio n. 1108 del 17/12/2024</t>
  </si>
  <si>
    <t>anno 2025</t>
  </si>
  <si>
    <t>parti comuni</t>
  </si>
  <si>
    <t>dal 1 gennaio 2025 - Determinazione n. 1108 del 17/12/2024</t>
  </si>
  <si>
    <t>prot. n.</t>
  </si>
  <si>
    <t>inserire nominativo del richiedente</t>
  </si>
  <si>
    <t>inserire titolo, nome e cognome del tecnico</t>
  </si>
  <si>
    <t>Ambiti di trasformazione del documento di piano</t>
  </si>
  <si>
    <t>Ambiti di trasformazione strategica (ATS) - interporto e aree esterne funzionali</t>
  </si>
  <si>
    <t>Ambiti di trasformazione del documento di piano: ATR</t>
  </si>
  <si>
    <t>Aree per servizi, attrezzature e infrastrutture</t>
  </si>
  <si>
    <t>Aree di verde a destinazione sportiva e per attrezzature del tempo libero</t>
  </si>
  <si>
    <t>Aree destinate alla realizzazione delle infrastrutture della mobilità di valenza comunale</t>
  </si>
  <si>
    <t>Tutela idrogeologica del territorio</t>
  </si>
  <si>
    <t>Infrastrutture viabilistiche e fasce di rispetto della viabilità territoriale</t>
  </si>
  <si>
    <t>Strada</t>
  </si>
  <si>
    <t>Manufatti per il funzionamento dei servizi di interesse generale</t>
  </si>
  <si>
    <t>Distributori di carburante e servizi accessori</t>
  </si>
  <si>
    <t>Localizzazione dei centri di telefonia fissa</t>
  </si>
  <si>
    <t>Varchi funzionali ai corridoi ecologici interni al tessuto edificato</t>
  </si>
  <si>
    <t>Fasce ecologiche di immediato rapporto con la struttura idrica principale</t>
  </si>
  <si>
    <t>Sistema della rete e dei corridoi ecologici e direttrici di permeabilità</t>
  </si>
  <si>
    <t>Rete ecologica comunale</t>
  </si>
  <si>
    <t>Compensazione ambientale</t>
  </si>
  <si>
    <t>Sistemi dei verdi e delle attrezz.urbane con possibilità di interventi insediativi compensativi....</t>
  </si>
  <si>
    <t>Edifici a nord della via Valle e della via Fontanili lungo il sedime ferroviario</t>
  </si>
  <si>
    <t>Parchi pubblici e aree di verde pubblico</t>
  </si>
  <si>
    <t>Standard urbanistici</t>
  </si>
  <si>
    <t>ANNO 2025</t>
  </si>
  <si>
    <t>Insediamenti di antica formazione</t>
  </si>
  <si>
    <t>Ambiti di consolidamento allo stato di fatto</t>
  </si>
  <si>
    <t>Ambiti di consolidamento allo stato di fatto con impianto urbanistico confermato</t>
  </si>
  <si>
    <t>Aree interstiziali e di frangia: lotti liberi edificabili</t>
  </si>
  <si>
    <t>Aree interstiziali e di frangia o di Ambiti con impianto urbanistico confermato</t>
  </si>
  <si>
    <t>Ambiti residenziali oggetto di pianificazione attuativa in fase di attuazione</t>
  </si>
  <si>
    <t>Ambiti edificabili interni al “continuum urbanizzato” soggetti a pianificazione attuativa</t>
  </si>
  <si>
    <t>Ambiti a volumetria definita</t>
  </si>
  <si>
    <t>Aree di verde privato con possibilità di intervento a volumetria definita</t>
  </si>
  <si>
    <t>Aree di verde privato – Ambiti residenziali di verde privato a volumetria definita</t>
  </si>
  <si>
    <t>Norme speciali per l’edilizia nelle vicinanze della chiesa di Santa Liberata</t>
  </si>
  <si>
    <t>Valutazione di compatibilità urbanistica per gli insediamenti produttivi</t>
  </si>
  <si>
    <t>Complessi produttivi già esistenti e confermati</t>
  </si>
  <si>
    <t>Ambito di riqualificazione urbanistico edilizia con presenza di mix funzionale</t>
  </si>
  <si>
    <t>Complessi produttivi esistenti non confermati temporaneamente compatibili</t>
  </si>
  <si>
    <t>Ambiti per insediamenti produttivi di completamento</t>
  </si>
  <si>
    <t>Ambiti di ristrutturazione urbanistica con pianificazione in corso</t>
  </si>
  <si>
    <t>Ambiti per insed. produttivi in corso di attuazione - Ambiti con pianificazione attuativa approv</t>
  </si>
  <si>
    <t>Ambiti produttivi di particolare rilevanza ai fini della compatibilità urbanistica</t>
  </si>
  <si>
    <t>Interventi nell’Ambito della via Panizzardo già soggetto a PPCA</t>
  </si>
  <si>
    <t>Zone a destinazione prod. agroindustr. o per insediamenti di artigianato al servizio att.</t>
  </si>
  <si>
    <t>Complessi prod. soggetti ad interventi di ristr. edilizia e/o urbanistica con possibilita di rid</t>
  </si>
  <si>
    <t>Ambiti con presenza di aziende a Rischio di Incidente Rilevante e aree soggette a bonifica</t>
  </si>
  <si>
    <t>Attività prevalentemente terziario-commerciali confermate</t>
  </si>
  <si>
    <t>Condizioni di compatibilità urbanistica, viabilistica, ambient. degli insediamenti commerciali</t>
  </si>
  <si>
    <t>Ambiti per insediamenti terz./comm. consolidati soggetti a disciplina speciale</t>
  </si>
  <si>
    <t>Perimetro lotto funzionale nr. 1 - LF1</t>
  </si>
  <si>
    <t>Perimetro lotto funzionale nr. 2 - LF2</t>
  </si>
  <si>
    <t>Zone commerciali soggette a piano attuativo</t>
  </si>
  <si>
    <t>Aree per attrezzature alberghiere in corso di realizzazione soggette a piano attuativo</t>
  </si>
  <si>
    <t>Ambiti per insediamenti terziari in fase di attuazione</t>
  </si>
  <si>
    <t>Ambiti terziario commerciali confermati</t>
  </si>
  <si>
    <t>Zone a destinazione agricola e insediamenti esistenti connessi con l'attività agricola</t>
  </si>
  <si>
    <t>63bis disciplina per gli insediamenti suinicoli intensivi esistenti</t>
  </si>
  <si>
    <t>Disciplina per gli insediamenti suinicoli intensivi esistenti</t>
  </si>
  <si>
    <t>Aree per attività florovivaistiche</t>
  </si>
  <si>
    <t>Principi di carattere generale</t>
  </si>
  <si>
    <t>Interventi di salvaguardia e valorizzazione del verde agricolo e delle valenze paesist-ambient</t>
  </si>
  <si>
    <t>Parco agricolo del cimitero</t>
  </si>
  <si>
    <t>Verde di contenimento dell'edificato</t>
  </si>
  <si>
    <t>Verde di distacco a protezione degli insediamenti</t>
  </si>
  <si>
    <t>Ambiti che conservano significativi caratt. pedomorfologici dell'ambiente agrario di pianura</t>
  </si>
  <si>
    <t>Ambiti verdi di completamento della rete ecologica</t>
  </si>
  <si>
    <t>Percorsi di interesse ambientale e paesistico</t>
  </si>
  <si>
    <t>Ambiti di percezione paesistica del contesto del Santuario</t>
  </si>
  <si>
    <t>Ambiti di valorizzazione, riqualificazione e progettazione paesistica</t>
  </si>
  <si>
    <t>Inserimento paesistico e misure di comptibilità ambientale delle infrastrutture di mobilità</t>
  </si>
  <si>
    <t>Ambiti dei fontanili</t>
  </si>
  <si>
    <t>Tutela dei percorsi panoramici</t>
  </si>
  <si>
    <t>Ambiti che conservano significativi caratteri dell'ambiente agrario di pianura: aree a parco agr</t>
  </si>
  <si>
    <t>Ambiti di salvaguardia paesistico-ambientale</t>
  </si>
  <si>
    <t>Verde di contenimento dell’edificato</t>
  </si>
  <si>
    <t>perimetro e zona di risp. e di salvaguardia del complesso monumentale del santuario e del viale</t>
  </si>
  <si>
    <t>Zone edificate lungo il viale del santuario</t>
  </si>
  <si>
    <t>Zone di rispetto - linee di visuale</t>
  </si>
  <si>
    <t>Fasce di protezione e continuità fruitiva</t>
  </si>
  <si>
    <t>Sistema lineare fruitivo: fasce di riqualificazione paesistica delle rogge</t>
  </si>
  <si>
    <t>Aree verdi private di valenza paesistica ambientale e verdi di arredo</t>
  </si>
  <si>
    <t>Tutela dei corpi idrici e dei corsi d’acqua minori</t>
  </si>
  <si>
    <t>Zone di valore naturalistico – ZSC "fontanile Brancaleone"</t>
  </si>
  <si>
    <t>Insediamenti esistenti in zona agricola e di tutela e rispetto ambientale: interventi</t>
  </si>
  <si>
    <t>Immobili esistenti con possibilità di intervento previo permesso di costruire</t>
  </si>
  <si>
    <t>Insediamenti rurali di antica formazione soggetti a normativa di recupero</t>
  </si>
  <si>
    <t>Immobili isolati con destinazione non agricola</t>
  </si>
  <si>
    <t>Ambiti soggetti ad attività estrattiva</t>
  </si>
  <si>
    <t>Realizzazione di strutture temporanee</t>
  </si>
  <si>
    <t>Chioschi, edicole, imp. per la distribuzione di carburanti e attrezz al servizio della mobilità</t>
  </si>
  <si>
    <t>Impianti di distribuzione dei carburanti</t>
  </si>
  <si>
    <t>si</t>
  </si>
  <si>
    <t>no</t>
  </si>
  <si>
    <t>da individuare sul Piano delle Regole 
(vedi foglio finale)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</si>
</sst>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d/m/yyyy"/>
    <numFmt numFmtId="165" formatCode="&quot;mc&quot;\ #,##0.00"/>
    <numFmt numFmtId="166" formatCode="&quot;mq&quot;\ #,##0.00"/>
    <numFmt numFmtId="167" formatCode="&quot;L.&quot;\ #,##0"/>
    <numFmt numFmtId="168" formatCode="&quot;€/mc&quot;\ #,##0.00"/>
    <numFmt numFmtId="169" formatCode="&quot;€&quot;\ #,##0.00"/>
    <numFmt numFmtId="170" formatCode="d\ mmmm\ yyyy"/>
    <numFmt numFmtId="171" formatCode="dd/mm/yy"/>
    <numFmt numFmtId="172" formatCode="0\ \^"/>
    <numFmt numFmtId="173" formatCode="#,##0_ ;\-#,##0\ "/>
  </numFmts>
  <fonts count="69" x14ac:knownFonts="1">
    <font>
      <sz val="12"/>
      <name val="Arial"/>
    </font>
    <font>
      <sz val="12"/>
      <name val="Arial"/>
      <family val="2"/>
    </font>
    <font>
      <sz val="12"/>
      <name val="Arial"/>
      <family val="2"/>
    </font>
    <font>
      <b/>
      <sz val="12"/>
      <name val="Arial"/>
      <family val="2"/>
    </font>
    <font>
      <sz val="11"/>
      <name val="Arial"/>
      <family val="2"/>
    </font>
    <font>
      <i/>
      <sz val="10"/>
      <name val="Arial"/>
      <family val="2"/>
    </font>
    <font>
      <sz val="12"/>
      <color indexed="8"/>
      <name val="Arial"/>
      <family val="2"/>
    </font>
    <font>
      <sz val="10"/>
      <name val="Arial"/>
      <family val="2"/>
    </font>
    <font>
      <i/>
      <sz val="12"/>
      <name val="Arial"/>
      <family val="2"/>
    </font>
    <font>
      <sz val="10"/>
      <color indexed="10"/>
      <name val="Arial"/>
      <family val="2"/>
    </font>
    <font>
      <sz val="12"/>
      <color indexed="10"/>
      <name val="Arial"/>
      <family val="2"/>
    </font>
    <font>
      <sz val="8"/>
      <name val="Wingdings"/>
      <charset val="2"/>
    </font>
    <font>
      <sz val="12"/>
      <color indexed="81"/>
      <name val="Arial"/>
      <family val="2"/>
    </font>
    <font>
      <i/>
      <sz val="12"/>
      <color indexed="81"/>
      <name val="Arial"/>
      <family val="2"/>
    </font>
    <font>
      <b/>
      <i/>
      <sz val="12"/>
      <name val="Arial"/>
      <family val="2"/>
    </font>
    <font>
      <sz val="14"/>
      <name val="Arial"/>
      <family val="2"/>
    </font>
    <font>
      <b/>
      <sz val="14"/>
      <name val="Arial"/>
      <family val="2"/>
    </font>
    <font>
      <sz val="8"/>
      <name val="Arial"/>
      <family val="2"/>
    </font>
    <font>
      <sz val="9"/>
      <name val="Arial"/>
      <family val="2"/>
    </font>
    <font>
      <b/>
      <sz val="16"/>
      <name val="Arial"/>
      <family val="2"/>
    </font>
    <font>
      <i/>
      <sz val="11"/>
      <name val="Arial"/>
      <family val="2"/>
    </font>
    <font>
      <sz val="1"/>
      <color indexed="9"/>
      <name val="Arial"/>
      <family val="2"/>
    </font>
    <font>
      <sz val="8"/>
      <color indexed="9"/>
      <name val="Arial"/>
      <family val="2"/>
    </font>
    <font>
      <b/>
      <sz val="18"/>
      <name val="Arial"/>
      <family val="2"/>
    </font>
    <font>
      <sz val="6"/>
      <name val="Arial"/>
      <family val="2"/>
    </font>
    <font>
      <b/>
      <sz val="12"/>
      <color indexed="10"/>
      <name val="Arial"/>
      <family val="2"/>
    </font>
    <font>
      <sz val="11"/>
      <color indexed="10"/>
      <name val="Arial"/>
      <family val="2"/>
    </font>
    <font>
      <b/>
      <i/>
      <sz val="14"/>
      <name val="Arial"/>
      <family val="2"/>
    </font>
    <font>
      <sz val="6"/>
      <name val="Arial"/>
      <family val="2"/>
    </font>
    <font>
      <b/>
      <sz val="7"/>
      <name val="Arial"/>
      <family val="2"/>
    </font>
    <font>
      <b/>
      <sz val="8"/>
      <name val="Arial"/>
      <family val="2"/>
    </font>
    <font>
      <b/>
      <u/>
      <sz val="7"/>
      <name val="Arial"/>
      <family val="2"/>
    </font>
    <font>
      <u/>
      <sz val="9"/>
      <name val="Arial"/>
      <family val="2"/>
    </font>
    <font>
      <sz val="9"/>
      <color indexed="10"/>
      <name val="Arial"/>
      <family val="2"/>
    </font>
    <font>
      <b/>
      <sz val="6"/>
      <name val="Arial"/>
      <family val="2"/>
    </font>
    <font>
      <sz val="6"/>
      <color indexed="10"/>
      <name val="Arial"/>
      <family val="2"/>
    </font>
    <font>
      <sz val="12"/>
      <name val="Wingdings"/>
      <charset val="2"/>
    </font>
    <font>
      <b/>
      <sz val="10"/>
      <color indexed="10"/>
      <name val="Arial"/>
      <family val="2"/>
    </font>
    <font>
      <sz val="7"/>
      <name val="Arial"/>
      <family val="2"/>
    </font>
    <font>
      <b/>
      <sz val="10"/>
      <name val="Arial"/>
      <family val="2"/>
    </font>
    <font>
      <sz val="12"/>
      <name val="Arial"/>
      <family val="2"/>
    </font>
    <font>
      <sz val="12"/>
      <color indexed="9"/>
      <name val="Arial"/>
      <family val="2"/>
    </font>
    <font>
      <sz val="9"/>
      <color indexed="81"/>
      <name val="Arial"/>
      <family val="2"/>
    </font>
    <font>
      <b/>
      <sz val="9"/>
      <color indexed="81"/>
      <name val="Arial"/>
      <family val="2"/>
    </font>
    <font>
      <sz val="1"/>
      <name val="Arial"/>
      <family val="2"/>
    </font>
    <font>
      <sz val="12"/>
      <color indexed="11"/>
      <name val="Arial"/>
      <family val="2"/>
    </font>
    <font>
      <sz val="14"/>
      <color indexed="9"/>
      <name val="Arial"/>
      <family val="2"/>
    </font>
    <font>
      <sz val="10"/>
      <color indexed="9"/>
      <name val="Arial"/>
      <family val="2"/>
    </font>
    <font>
      <sz val="12"/>
      <color indexed="10"/>
      <name val="Arial"/>
      <family val="2"/>
    </font>
    <font>
      <sz val="10"/>
      <color indexed="55"/>
      <name val="Arial"/>
      <family val="2"/>
    </font>
    <font>
      <sz val="10"/>
      <color rgb="FF0000FF"/>
      <name val="Arial"/>
      <family val="2"/>
    </font>
    <font>
      <sz val="9"/>
      <color rgb="FFFF0000"/>
      <name val="Arial"/>
      <family val="2"/>
    </font>
    <font>
      <sz val="10"/>
      <color rgb="FFFF0000"/>
      <name val="Arial"/>
      <family val="2"/>
    </font>
    <font>
      <sz val="12"/>
      <color rgb="FFFF0000"/>
      <name val="Arial"/>
      <family val="2"/>
    </font>
    <font>
      <b/>
      <sz val="12"/>
      <color rgb="FFFF0000"/>
      <name val="Arial"/>
      <family val="2"/>
    </font>
    <font>
      <b/>
      <sz val="11"/>
      <name val="Arial"/>
      <family val="2"/>
    </font>
    <font>
      <b/>
      <sz val="12"/>
      <color rgb="FF0000FF"/>
      <name val="Arial"/>
      <family val="2"/>
    </font>
    <font>
      <b/>
      <sz val="12"/>
      <color rgb="FF009900"/>
      <name val="Arial"/>
      <family val="2"/>
    </font>
    <font>
      <sz val="10"/>
      <color theme="0" tint="-4.9989318521683403E-2"/>
      <name val="Arial"/>
      <family val="2"/>
    </font>
    <font>
      <sz val="10"/>
      <color rgb="FF969696"/>
      <name val="Arial"/>
      <family val="2"/>
    </font>
    <font>
      <sz val="11"/>
      <color theme="0"/>
      <name val="Arial"/>
      <family val="2"/>
    </font>
    <font>
      <sz val="12"/>
      <color theme="0"/>
      <name val="Arial"/>
      <family val="2"/>
    </font>
    <font>
      <sz val="10"/>
      <color theme="0"/>
      <name val="Arial"/>
      <family val="2"/>
    </font>
    <font>
      <sz val="8"/>
      <color theme="0"/>
      <name val="Arial"/>
      <family val="2"/>
    </font>
    <font>
      <sz val="11"/>
      <name val="Calibri"/>
      <family val="2"/>
    </font>
    <font>
      <b/>
      <sz val="11"/>
      <name val="Calibri"/>
      <family val="2"/>
    </font>
    <font>
      <b/>
      <sz val="12"/>
      <color rgb="FFFFFF00"/>
      <name val="Arial"/>
      <family val="2"/>
    </font>
    <font>
      <i/>
      <sz val="7"/>
      <name val="Arial"/>
      <family val="2"/>
    </font>
    <font>
      <sz val="26"/>
      <color rgb="FFFF0000"/>
      <name val="Arial"/>
      <family val="2"/>
    </font>
  </fonts>
  <fills count="20">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indexed="9"/>
        <bgColor indexed="64"/>
      </patternFill>
    </fill>
    <fill>
      <patternFill patternType="solid">
        <fgColor indexed="44"/>
        <bgColor indexed="64"/>
      </patternFill>
    </fill>
    <fill>
      <patternFill patternType="solid">
        <fgColor indexed="45"/>
        <bgColor indexed="64"/>
      </patternFill>
    </fill>
    <fill>
      <patternFill patternType="solid">
        <fgColor rgb="FF009900"/>
        <bgColor indexed="64"/>
      </patternFill>
    </fill>
    <fill>
      <patternFill patternType="solid">
        <fgColor rgb="FF0000FF"/>
        <bgColor indexed="64"/>
      </patternFill>
    </fill>
    <fill>
      <patternFill patternType="solid">
        <fgColor rgb="FFFF3300"/>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7" tint="0.59999389629810485"/>
        <bgColor indexed="64"/>
      </patternFill>
    </fill>
    <fill>
      <patternFill patternType="solid">
        <fgColor rgb="FFFF99CC"/>
        <bgColor indexed="64"/>
      </patternFill>
    </fill>
    <fill>
      <patternFill patternType="solid">
        <fgColor rgb="FFCCFFFF"/>
        <bgColor indexed="64"/>
      </patternFill>
    </fill>
    <fill>
      <patternFill patternType="solid">
        <fgColor rgb="FF99CCFF"/>
        <bgColor indexed="64"/>
      </patternFill>
    </fill>
  </fills>
  <borders count="102">
    <border>
      <left/>
      <right/>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22"/>
      </left>
      <right/>
      <top/>
      <bottom style="thin">
        <color indexed="22"/>
      </bottom>
      <diagonal/>
    </border>
    <border>
      <left/>
      <right/>
      <top/>
      <bottom style="thin">
        <color indexed="22"/>
      </bottom>
      <diagonal/>
    </border>
    <border>
      <left/>
      <right style="medium">
        <color indexed="64"/>
      </right>
      <top/>
      <bottom style="thin">
        <color indexed="22"/>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thin">
        <color indexed="22"/>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style="double">
        <color indexed="64"/>
      </right>
      <top style="double">
        <color indexed="64"/>
      </top>
      <bottom style="double">
        <color indexed="64"/>
      </bottom>
      <diagonal/>
    </border>
    <border>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indexed="10"/>
      </bottom>
      <diagonal/>
    </border>
    <border>
      <left style="thin">
        <color indexed="64"/>
      </left>
      <right/>
      <top/>
      <bottom style="double">
        <color indexed="64"/>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22"/>
      </left>
      <right/>
      <top style="thin">
        <color indexed="22"/>
      </top>
      <bottom/>
      <diagonal/>
    </border>
    <border>
      <left/>
      <right/>
      <top style="thin">
        <color indexed="22"/>
      </top>
      <bottom/>
      <diagonal/>
    </border>
    <border>
      <left/>
      <right style="medium">
        <color indexed="64"/>
      </right>
      <top style="thin">
        <color indexed="22"/>
      </top>
      <bottom/>
      <diagonal/>
    </border>
    <border>
      <left style="thin">
        <color indexed="64"/>
      </left>
      <right style="medium">
        <color indexed="64"/>
      </right>
      <top/>
      <bottom/>
      <diagonal/>
    </border>
    <border>
      <left/>
      <right style="medium">
        <color indexed="64"/>
      </right>
      <top/>
      <bottom style="double">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style="thin">
        <color indexed="22"/>
      </right>
      <top/>
      <bottom style="medium">
        <color indexed="64"/>
      </bottom>
      <diagonal/>
    </border>
    <border>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style="thin">
        <color indexed="22"/>
      </right>
      <top style="thin">
        <color indexed="22"/>
      </top>
      <bottom style="double">
        <color indexed="64"/>
      </bottom>
      <diagonal/>
    </border>
    <border>
      <left style="thin">
        <color indexed="22"/>
      </left>
      <right style="thin">
        <color indexed="22"/>
      </right>
      <top style="thin">
        <color indexed="22"/>
      </top>
      <bottom style="double">
        <color indexed="64"/>
      </bottom>
      <diagonal/>
    </border>
    <border>
      <left style="thin">
        <color indexed="22"/>
      </left>
      <right style="medium">
        <color indexed="64"/>
      </right>
      <top style="thin">
        <color indexed="22"/>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2"/>
      </left>
      <right style="thin">
        <color indexed="22"/>
      </right>
      <top/>
      <bottom style="medium">
        <color indexed="64"/>
      </bottom>
      <diagonal/>
    </border>
    <border>
      <left style="thin">
        <color indexed="22"/>
      </left>
      <right style="medium">
        <color indexed="64"/>
      </right>
      <top/>
      <bottom style="medium">
        <color indexed="64"/>
      </bottom>
      <diagonal/>
    </border>
    <border>
      <left style="thin">
        <color indexed="22"/>
      </left>
      <right/>
      <top style="thin">
        <color indexed="64"/>
      </top>
      <bottom style="thin">
        <color indexed="22"/>
      </bottom>
      <diagonal/>
    </border>
    <border>
      <left/>
      <right style="thin">
        <color indexed="22"/>
      </right>
      <top style="thin">
        <color indexed="64"/>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64"/>
      </bottom>
      <diagonal/>
    </border>
    <border>
      <left/>
      <right style="thin">
        <color indexed="22"/>
      </right>
      <top style="thin">
        <color indexed="22"/>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4" fillId="0" borderId="0"/>
  </cellStyleXfs>
  <cellXfs count="782">
    <xf numFmtId="0" fontId="0" fillId="0" borderId="0" xfId="0"/>
    <xf numFmtId="0" fontId="2" fillId="0" borderId="0" xfId="0" applyFont="1" applyAlignment="1" applyProtection="1">
      <alignment vertical="top"/>
      <protection hidden="1"/>
    </xf>
    <xf numFmtId="0" fontId="2" fillId="0" borderId="0" xfId="0" applyFont="1" applyAlignment="1" applyProtection="1">
      <alignment vertical="center"/>
      <protection hidden="1"/>
    </xf>
    <xf numFmtId="0" fontId="3" fillId="0" borderId="0" xfId="0" applyFont="1" applyAlignment="1" applyProtection="1">
      <alignment horizontal="right" vertical="top"/>
      <protection hidden="1"/>
    </xf>
    <xf numFmtId="0" fontId="8" fillId="0" borderId="0" xfId="0" applyFont="1" applyAlignment="1" applyProtection="1">
      <alignment vertical="center"/>
      <protection hidden="1"/>
    </xf>
    <xf numFmtId="0" fontId="7" fillId="0" borderId="0" xfId="0" applyFont="1" applyAlignment="1" applyProtection="1">
      <alignment vertical="center"/>
      <protection hidden="1"/>
    </xf>
    <xf numFmtId="0" fontId="7" fillId="2" borderId="0" xfId="0" applyFont="1" applyFill="1" applyAlignment="1" applyProtection="1">
      <alignment vertical="center"/>
      <protection hidden="1"/>
    </xf>
    <xf numFmtId="4" fontId="2" fillId="0" borderId="0" xfId="0" applyNumberFormat="1" applyFont="1" applyAlignment="1" applyProtection="1">
      <alignment horizontal="right" vertical="center"/>
      <protection hidden="1"/>
    </xf>
    <xf numFmtId="4" fontId="2" fillId="0" borderId="0" xfId="0" applyNumberFormat="1" applyFont="1" applyAlignment="1" applyProtection="1">
      <alignment vertical="center"/>
      <protection hidden="1"/>
    </xf>
    <xf numFmtId="0" fontId="7" fillId="3" borderId="0" xfId="0" applyFont="1" applyFill="1" applyAlignment="1" applyProtection="1">
      <alignment vertical="center"/>
      <protection hidden="1"/>
    </xf>
    <xf numFmtId="0" fontId="7" fillId="4" borderId="0" xfId="0" applyFont="1" applyFill="1" applyAlignment="1" applyProtection="1">
      <alignment vertical="center"/>
      <protection hidden="1"/>
    </xf>
    <xf numFmtId="0" fontId="7" fillId="5" borderId="0" xfId="0" applyFont="1" applyFill="1" applyAlignment="1" applyProtection="1">
      <alignment vertical="center"/>
      <protection hidden="1"/>
    </xf>
    <xf numFmtId="0" fontId="7" fillId="6" borderId="0" xfId="0" applyFont="1" applyFill="1" applyAlignment="1" applyProtection="1">
      <alignment vertical="center"/>
      <protection hidden="1"/>
    </xf>
    <xf numFmtId="0" fontId="2" fillId="0" borderId="0" xfId="0" applyFont="1" applyAlignment="1" applyProtection="1">
      <alignment horizontal="right" vertical="center"/>
      <protection hidden="1"/>
    </xf>
    <xf numFmtId="0" fontId="0" fillId="0" borderId="0" xfId="0" applyAlignment="1" applyProtection="1">
      <alignment vertical="center"/>
      <protection hidden="1"/>
    </xf>
    <xf numFmtId="0" fontId="11" fillId="0" borderId="0" xfId="0" applyFont="1" applyAlignment="1" applyProtection="1">
      <alignment horizontal="center" vertical="center"/>
      <protection hidden="1"/>
    </xf>
    <xf numFmtId="0" fontId="7" fillId="0" borderId="0" xfId="0" applyFont="1" applyAlignment="1" applyProtection="1">
      <alignment horizontal="left" vertical="center"/>
      <protection hidden="1"/>
    </xf>
    <xf numFmtId="0" fontId="0" fillId="0" borderId="0" xfId="0" applyAlignment="1" applyProtection="1">
      <alignment horizontal="right" vertical="center"/>
      <protection hidden="1"/>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0" borderId="3" xfId="0" applyFont="1" applyBorder="1" applyAlignment="1" applyProtection="1">
      <alignment horizontal="center" vertical="center" wrapText="1"/>
      <protection hidden="1"/>
    </xf>
    <xf numFmtId="167" fontId="2" fillId="0" borderId="4" xfId="0" applyNumberFormat="1" applyFont="1" applyBorder="1" applyAlignment="1" applyProtection="1">
      <alignment horizontal="center" vertical="center" wrapText="1"/>
      <protection hidden="1"/>
    </xf>
    <xf numFmtId="0" fontId="7" fillId="0" borderId="5" xfId="0" applyFont="1" applyBorder="1" applyAlignment="1" applyProtection="1">
      <alignment horizontal="right" vertical="center"/>
      <protection hidden="1"/>
    </xf>
    <xf numFmtId="169" fontId="7" fillId="0" borderId="6" xfId="0" applyNumberFormat="1" applyFont="1" applyBorder="1" applyAlignment="1" applyProtection="1">
      <alignment horizontal="right" vertical="center"/>
      <protection hidden="1"/>
    </xf>
    <xf numFmtId="0" fontId="7" fillId="0" borderId="8" xfId="0" applyFont="1" applyBorder="1" applyAlignment="1" applyProtection="1">
      <alignment horizontal="right" vertical="center"/>
      <protection hidden="1"/>
    </xf>
    <xf numFmtId="168" fontId="7" fillId="0" borderId="8" xfId="0" applyNumberFormat="1" applyFont="1" applyBorder="1" applyAlignment="1" applyProtection="1">
      <alignment horizontal="right" vertical="center"/>
      <protection hidden="1"/>
    </xf>
    <xf numFmtId="169" fontId="7" fillId="0" borderId="9" xfId="0" applyNumberFormat="1" applyFont="1" applyBorder="1" applyAlignment="1" applyProtection="1">
      <alignment horizontal="right" vertical="center"/>
      <protection hidden="1"/>
    </xf>
    <xf numFmtId="165" fontId="9" fillId="0" borderId="0" xfId="0" applyNumberFormat="1" applyFont="1" applyAlignment="1" applyProtection="1">
      <alignment horizontal="right" vertical="center"/>
      <protection locked="0"/>
    </xf>
    <xf numFmtId="168" fontId="7" fillId="0" borderId="0" xfId="0" applyNumberFormat="1" applyFont="1" applyAlignment="1" applyProtection="1">
      <alignment horizontal="right" vertical="center"/>
      <protection hidden="1"/>
    </xf>
    <xf numFmtId="169" fontId="7" fillId="0" borderId="10" xfId="0" applyNumberFormat="1" applyFont="1" applyBorder="1" applyAlignment="1" applyProtection="1">
      <alignment horizontal="right" vertical="center"/>
      <protection hidden="1"/>
    </xf>
    <xf numFmtId="165" fontId="9" fillId="0" borderId="2" xfId="0" applyNumberFormat="1" applyFont="1" applyBorder="1" applyAlignment="1" applyProtection="1">
      <alignment horizontal="right" vertical="center"/>
      <protection locked="0"/>
    </xf>
    <xf numFmtId="168" fontId="7" fillId="0" borderId="2" xfId="0" applyNumberFormat="1" applyFont="1" applyBorder="1" applyAlignment="1" applyProtection="1">
      <alignment horizontal="right" vertical="center"/>
      <protection hidden="1"/>
    </xf>
    <xf numFmtId="169" fontId="7" fillId="0" borderId="11" xfId="0" applyNumberFormat="1" applyFont="1" applyBorder="1" applyAlignment="1" applyProtection="1">
      <alignment horizontal="right" vertical="center"/>
      <protection hidden="1"/>
    </xf>
    <xf numFmtId="4" fontId="7" fillId="0" borderId="12" xfId="0" applyNumberFormat="1" applyFont="1" applyBorder="1" applyAlignment="1" applyProtection="1">
      <alignment horizontal="right" vertical="center"/>
      <protection hidden="1"/>
    </xf>
    <xf numFmtId="4" fontId="7" fillId="0" borderId="5" xfId="0" applyNumberFormat="1" applyFont="1" applyBorder="1" applyAlignment="1" applyProtection="1">
      <alignment horizontal="right" vertical="center"/>
      <protection hidden="1"/>
    </xf>
    <xf numFmtId="167" fontId="7" fillId="0" borderId="5" xfId="0" applyNumberFormat="1" applyFont="1" applyBorder="1" applyAlignment="1" applyProtection="1">
      <alignment horizontal="right" vertical="center"/>
      <protection hidden="1"/>
    </xf>
    <xf numFmtId="0" fontId="2" fillId="0" borderId="0" xfId="0" applyFont="1" applyAlignment="1" applyProtection="1">
      <alignment horizontal="center" vertical="top"/>
      <protection hidden="1"/>
    </xf>
    <xf numFmtId="4" fontId="7" fillId="0" borderId="0" xfId="0" applyNumberFormat="1" applyFont="1" applyAlignment="1" applyProtection="1">
      <alignment horizontal="right" vertical="center"/>
      <protection hidden="1"/>
    </xf>
    <xf numFmtId="167" fontId="7" fillId="0" borderId="0" xfId="0" applyNumberFormat="1" applyFont="1" applyAlignment="1" applyProtection="1">
      <alignment horizontal="right" vertical="center"/>
      <protection hidden="1"/>
    </xf>
    <xf numFmtId="0" fontId="0" fillId="0" borderId="13" xfId="0" applyBorder="1" applyAlignment="1" applyProtection="1">
      <alignment vertical="center"/>
      <protection hidden="1"/>
    </xf>
    <xf numFmtId="0" fontId="16" fillId="0" borderId="0" xfId="0" applyFont="1" applyAlignment="1" applyProtection="1">
      <alignment horizontal="left" vertical="center"/>
      <protection hidden="1"/>
    </xf>
    <xf numFmtId="0" fontId="2" fillId="0" borderId="24" xfId="0" applyFont="1" applyBorder="1" applyAlignment="1" applyProtection="1">
      <alignment vertical="center"/>
      <protection hidden="1"/>
    </xf>
    <xf numFmtId="0" fontId="15" fillId="0" borderId="0" xfId="0" applyFont="1" applyAlignment="1" applyProtection="1">
      <alignment vertical="center"/>
      <protection hidden="1"/>
    </xf>
    <xf numFmtId="0" fontId="20" fillId="0" borderId="0" xfId="0" applyFont="1" applyAlignment="1" applyProtection="1">
      <alignment horizontal="left" vertical="center"/>
      <protection hidden="1"/>
    </xf>
    <xf numFmtId="0" fontId="20" fillId="0" borderId="25" xfId="0" applyFont="1" applyBorder="1" applyAlignment="1" applyProtection="1">
      <alignment horizontal="right" vertical="center"/>
      <protection hidden="1"/>
    </xf>
    <xf numFmtId="0" fontId="20" fillId="0" borderId="0" xfId="0" applyFont="1" applyAlignment="1" applyProtection="1">
      <alignment horizontal="right" vertical="center"/>
      <protection hidden="1"/>
    </xf>
    <xf numFmtId="169" fontId="20" fillId="0" borderId="0" xfId="0" applyNumberFormat="1" applyFont="1" applyAlignment="1" applyProtection="1">
      <alignment vertical="center"/>
      <protection hidden="1"/>
    </xf>
    <xf numFmtId="0" fontId="20" fillId="0" borderId="26" xfId="0" applyFont="1" applyBorder="1" applyAlignment="1" applyProtection="1">
      <alignment vertical="center"/>
      <protection hidden="1"/>
    </xf>
    <xf numFmtId="0" fontId="2" fillId="0" borderId="0" xfId="0" applyFont="1" applyAlignment="1" applyProtection="1">
      <alignment horizontal="center" vertical="center"/>
      <protection hidden="1"/>
    </xf>
    <xf numFmtId="0" fontId="2" fillId="0" borderId="0" xfId="0" applyFont="1" applyAlignment="1" applyProtection="1">
      <alignment horizontal="left" vertical="center"/>
      <protection hidden="1"/>
    </xf>
    <xf numFmtId="0" fontId="0" fillId="0" borderId="0" xfId="0" applyAlignment="1" applyProtection="1">
      <alignment horizontal="center" vertical="center"/>
      <protection hidden="1"/>
    </xf>
    <xf numFmtId="0" fontId="0" fillId="0" borderId="0" xfId="0" applyProtection="1">
      <protection hidden="1"/>
    </xf>
    <xf numFmtId="4" fontId="15" fillId="0" borderId="0" xfId="0" applyNumberFormat="1" applyFont="1" applyAlignment="1" applyProtection="1">
      <alignment horizontal="right" vertical="center"/>
      <protection hidden="1"/>
    </xf>
    <xf numFmtId="0" fontId="0" fillId="0" borderId="15" xfId="0" applyBorder="1" applyAlignment="1" applyProtection="1">
      <alignment vertical="center"/>
      <protection hidden="1"/>
    </xf>
    <xf numFmtId="170" fontId="3" fillId="0" borderId="15" xfId="0" applyNumberFormat="1" applyFont="1" applyBorder="1" applyAlignment="1" applyProtection="1">
      <alignment horizontal="center" vertical="center"/>
      <protection hidden="1"/>
    </xf>
    <xf numFmtId="0" fontId="0" fillId="0" borderId="15" xfId="0" applyBorder="1" applyAlignment="1" applyProtection="1">
      <alignment horizontal="right" vertical="center"/>
      <protection hidden="1"/>
    </xf>
    <xf numFmtId="4" fontId="15" fillId="0" borderId="15" xfId="0" applyNumberFormat="1" applyFont="1" applyBorder="1" applyAlignment="1" applyProtection="1">
      <alignment horizontal="right" vertical="center"/>
      <protection hidden="1"/>
    </xf>
    <xf numFmtId="171" fontId="3" fillId="0" borderId="13" xfId="0" applyNumberFormat="1" applyFont="1" applyBorder="1" applyAlignment="1" applyProtection="1">
      <alignment horizontal="center" vertical="center"/>
      <protection hidden="1"/>
    </xf>
    <xf numFmtId="0" fontId="0" fillId="0" borderId="0" xfId="0" applyAlignment="1" applyProtection="1">
      <alignment horizontal="left" vertical="center"/>
      <protection hidden="1"/>
    </xf>
    <xf numFmtId="0" fontId="0" fillId="0" borderId="0" xfId="0" quotePrefix="1" applyAlignment="1" applyProtection="1">
      <alignment horizontal="center" vertical="center"/>
      <protection hidden="1"/>
    </xf>
    <xf numFmtId="0" fontId="0" fillId="0" borderId="0" xfId="0" applyAlignment="1" applyProtection="1">
      <alignment horizontal="left" vertical="center" wrapText="1"/>
      <protection hidden="1"/>
    </xf>
    <xf numFmtId="0" fontId="21" fillId="0" borderId="0" xfId="0" applyFont="1" applyAlignment="1" applyProtection="1">
      <alignment horizontal="center" vertical="center"/>
      <protection hidden="1"/>
    </xf>
    <xf numFmtId="172" fontId="22" fillId="7" borderId="0" xfId="0" applyNumberFormat="1" applyFont="1" applyFill="1" applyAlignment="1" applyProtection="1">
      <alignment horizontal="center" vertical="center"/>
      <protection hidden="1"/>
    </xf>
    <xf numFmtId="0" fontId="22" fillId="7" borderId="0" xfId="0" applyFont="1" applyFill="1" applyAlignment="1" applyProtection="1">
      <alignment horizontal="left" vertical="center" wrapText="1"/>
      <protection hidden="1"/>
    </xf>
    <xf numFmtId="0" fontId="23" fillId="0" borderId="0" xfId="0" applyFont="1" applyAlignment="1" applyProtection="1">
      <alignment horizontal="center" vertical="center"/>
      <protection hidden="1"/>
    </xf>
    <xf numFmtId="0" fontId="4" fillId="0" borderId="0" xfId="0" applyFont="1" applyAlignment="1" applyProtection="1">
      <alignment horizontal="center" vertical="center" textRotation="90"/>
      <protection hidden="1"/>
    </xf>
    <xf numFmtId="0" fontId="24" fillId="0" borderId="0" xfId="0" applyFont="1" applyAlignment="1" applyProtection="1">
      <alignment vertical="center"/>
      <protection hidden="1"/>
    </xf>
    <xf numFmtId="4" fontId="7" fillId="0" borderId="22" xfId="1" applyNumberFormat="1" applyFont="1" applyBorder="1" applyAlignment="1" applyProtection="1">
      <alignment horizontal="center" vertical="center"/>
      <protection hidden="1"/>
    </xf>
    <xf numFmtId="0" fontId="7" fillId="0" borderId="31" xfId="0" applyFont="1" applyBorder="1" applyAlignment="1" applyProtection="1">
      <alignment horizontal="center" vertical="center"/>
      <protection hidden="1"/>
    </xf>
    <xf numFmtId="0" fontId="21" fillId="0" borderId="22"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4" fillId="0" borderId="0" xfId="0" applyFont="1" applyAlignment="1" applyProtection="1">
      <alignment horizontal="right" vertical="center"/>
      <protection hidden="1"/>
    </xf>
    <xf numFmtId="169" fontId="2" fillId="0" borderId="0" xfId="0" applyNumberFormat="1" applyFont="1" applyAlignment="1" applyProtection="1">
      <alignment vertical="center"/>
      <protection hidden="1"/>
    </xf>
    <xf numFmtId="49" fontId="2" fillId="0" borderId="0" xfId="0" applyNumberFormat="1" applyFont="1" applyAlignment="1" applyProtection="1">
      <alignment horizontal="right" vertical="center"/>
      <protection hidden="1"/>
    </xf>
    <xf numFmtId="0" fontId="0" fillId="0" borderId="0" xfId="0" applyAlignment="1" applyProtection="1">
      <alignment horizontal="center" vertical="center" textRotation="90"/>
      <protection hidden="1"/>
    </xf>
    <xf numFmtId="0" fontId="20" fillId="0" borderId="0" xfId="0" applyFont="1" applyAlignment="1" applyProtection="1">
      <alignment horizontal="left" vertical="center" wrapText="1"/>
      <protection hidden="1"/>
    </xf>
    <xf numFmtId="0" fontId="28" fillId="0" borderId="0" xfId="0" applyFont="1" applyAlignment="1" applyProtection="1">
      <alignment vertical="center"/>
      <protection hidden="1"/>
    </xf>
    <xf numFmtId="0" fontId="17" fillId="0" borderId="0" xfId="0" quotePrefix="1" applyFont="1" applyAlignment="1" applyProtection="1">
      <alignment horizontal="center" vertical="center"/>
      <protection hidden="1"/>
    </xf>
    <xf numFmtId="0" fontId="29" fillId="0" borderId="0" xfId="0" applyFont="1" applyAlignment="1" applyProtection="1">
      <alignment vertical="center"/>
      <protection hidden="1"/>
    </xf>
    <xf numFmtId="0" fontId="31" fillId="0" borderId="0" xfId="0" applyFont="1" applyAlignment="1" applyProtection="1">
      <alignment vertical="center"/>
      <protection hidden="1"/>
    </xf>
    <xf numFmtId="4" fontId="28" fillId="0" borderId="0" xfId="1" applyNumberFormat="1" applyFont="1" applyBorder="1" applyAlignment="1" applyProtection="1">
      <alignment vertical="center"/>
      <protection hidden="1"/>
    </xf>
    <xf numFmtId="0" fontId="2" fillId="0" borderId="10" xfId="0" applyFont="1" applyBorder="1" applyAlignment="1" applyProtection="1">
      <alignment vertical="center"/>
      <protection hidden="1"/>
    </xf>
    <xf numFmtId="0" fontId="28" fillId="0" borderId="10" xfId="0" applyFont="1" applyBorder="1" applyAlignment="1" applyProtection="1">
      <alignment vertical="center"/>
      <protection hidden="1"/>
    </xf>
    <xf numFmtId="0" fontId="2" fillId="0" borderId="18" xfId="0" applyFont="1" applyBorder="1" applyAlignment="1" applyProtection="1">
      <alignment vertical="center"/>
      <protection hidden="1"/>
    </xf>
    <xf numFmtId="0" fontId="28" fillId="0" borderId="32" xfId="0" applyFont="1" applyBorder="1" applyAlignment="1" applyProtection="1">
      <alignment horizontal="center" vertical="center" wrapText="1"/>
      <protection hidden="1"/>
    </xf>
    <xf numFmtId="0" fontId="28" fillId="0" borderId="33" xfId="0" applyFont="1" applyBorder="1" applyAlignment="1" applyProtection="1">
      <alignment horizontal="center" vertical="center" wrapText="1"/>
      <protection hidden="1"/>
    </xf>
    <xf numFmtId="0" fontId="28" fillId="0" borderId="33" xfId="0" quotePrefix="1" applyFont="1" applyBorder="1" applyAlignment="1" applyProtection="1">
      <alignment horizontal="center" vertical="center" wrapText="1"/>
      <protection hidden="1"/>
    </xf>
    <xf numFmtId="0" fontId="28" fillId="0" borderId="32" xfId="0" applyFont="1" applyBorder="1" applyAlignment="1" applyProtection="1">
      <alignment horizontal="centerContinuous" vertical="center" wrapText="1"/>
      <protection hidden="1"/>
    </xf>
    <xf numFmtId="0" fontId="28" fillId="0" borderId="3" xfId="0" quotePrefix="1" applyFont="1" applyBorder="1" applyAlignment="1" applyProtection="1">
      <alignment horizontal="center" vertical="center"/>
      <protection hidden="1"/>
    </xf>
    <xf numFmtId="0" fontId="28" fillId="0" borderId="27" xfId="0" quotePrefix="1" applyFont="1" applyBorder="1" applyAlignment="1" applyProtection="1">
      <alignment horizontal="centerContinuous" vertical="center"/>
      <protection hidden="1"/>
    </xf>
    <xf numFmtId="0" fontId="32" fillId="0" borderId="34" xfId="0" applyFont="1" applyBorder="1" applyAlignment="1" applyProtection="1">
      <alignment horizontal="center" vertical="center"/>
      <protection hidden="1"/>
    </xf>
    <xf numFmtId="173" fontId="33" fillId="0" borderId="34" xfId="1" applyNumberFormat="1" applyFont="1" applyBorder="1" applyAlignment="1" applyProtection="1">
      <alignment horizontal="center" vertical="center"/>
      <protection locked="0"/>
    </xf>
    <xf numFmtId="4" fontId="18" fillId="0" borderId="35" xfId="0" applyNumberFormat="1" applyFont="1" applyBorder="1" applyAlignment="1" applyProtection="1">
      <alignment horizontal="center" vertical="center"/>
      <protection hidden="1"/>
    </xf>
    <xf numFmtId="0" fontId="18" fillId="0" borderId="34" xfId="0" quotePrefix="1" applyFont="1" applyBorder="1" applyAlignment="1" applyProtection="1">
      <alignment horizontal="centerContinuous" vertical="center"/>
      <protection hidden="1"/>
    </xf>
    <xf numFmtId="4" fontId="4" fillId="0" borderId="35" xfId="1" applyNumberFormat="1" applyFont="1" applyBorder="1" applyAlignment="1" applyProtection="1">
      <alignment horizontal="center" vertical="center"/>
      <protection hidden="1"/>
    </xf>
    <xf numFmtId="0" fontId="18" fillId="0" borderId="34" xfId="0" applyFont="1" applyBorder="1" applyAlignment="1" applyProtection="1">
      <alignment horizontal="center" vertical="center"/>
      <protection hidden="1"/>
    </xf>
    <xf numFmtId="0" fontId="18" fillId="0" borderId="34" xfId="0" applyFont="1" applyBorder="1" applyAlignment="1" applyProtection="1">
      <alignment horizontal="centerContinuous" vertical="center"/>
      <protection hidden="1"/>
    </xf>
    <xf numFmtId="0" fontId="18" fillId="0" borderId="27" xfId="0" applyFont="1" applyBorder="1" applyAlignment="1" applyProtection="1">
      <alignment horizontal="center" vertical="center"/>
      <protection hidden="1"/>
    </xf>
    <xf numFmtId="4" fontId="18" fillId="0" borderId="36" xfId="0" applyNumberFormat="1" applyFont="1" applyBorder="1" applyAlignment="1" applyProtection="1">
      <alignment horizontal="center" vertical="center"/>
      <protection hidden="1"/>
    </xf>
    <xf numFmtId="0" fontId="18" fillId="0" borderId="27" xfId="0" applyFont="1" applyBorder="1" applyAlignment="1" applyProtection="1">
      <alignment horizontal="centerContinuous" vertical="center"/>
      <protection hidden="1"/>
    </xf>
    <xf numFmtId="4" fontId="4" fillId="0" borderId="3" xfId="1" applyNumberFormat="1" applyFont="1" applyBorder="1" applyAlignment="1" applyProtection="1">
      <alignment horizontal="center" vertical="center"/>
      <protection hidden="1"/>
    </xf>
    <xf numFmtId="2" fontId="7" fillId="0" borderId="37" xfId="0" applyNumberFormat="1" applyFont="1" applyBorder="1" applyAlignment="1" applyProtection="1">
      <alignment horizontal="center" vertical="center"/>
      <protection hidden="1"/>
    </xf>
    <xf numFmtId="4" fontId="4" fillId="0" borderId="31" xfId="1" applyNumberFormat="1" applyFont="1" applyBorder="1" applyAlignment="1" applyProtection="1">
      <alignment horizontal="center" vertical="center"/>
      <protection hidden="1"/>
    </xf>
    <xf numFmtId="0" fontId="18" fillId="0" borderId="0" xfId="0" applyFont="1" applyAlignment="1" applyProtection="1">
      <alignment vertical="center"/>
      <protection hidden="1"/>
    </xf>
    <xf numFmtId="2" fontId="28" fillId="0" borderId="0" xfId="0" applyNumberFormat="1" applyFont="1" applyAlignment="1" applyProtection="1">
      <alignment horizontal="center" vertical="center"/>
      <protection hidden="1"/>
    </xf>
    <xf numFmtId="0" fontId="28" fillId="0" borderId="0" xfId="0" applyFont="1" applyAlignment="1" applyProtection="1">
      <alignment horizontal="center" vertical="center"/>
      <protection hidden="1"/>
    </xf>
    <xf numFmtId="0" fontId="34" fillId="0" borderId="0" xfId="0" quotePrefix="1" applyFont="1" applyAlignment="1" applyProtection="1">
      <alignment horizontal="left" vertical="center"/>
      <protection hidden="1"/>
    </xf>
    <xf numFmtId="0" fontId="28" fillId="0" borderId="10" xfId="0" quotePrefix="1" applyFont="1" applyBorder="1" applyAlignment="1" applyProtection="1">
      <alignment horizontal="center" vertical="center" wrapText="1"/>
      <protection hidden="1"/>
    </xf>
    <xf numFmtId="0" fontId="28" fillId="0" borderId="0" xfId="0" quotePrefix="1" applyFont="1" applyAlignment="1" applyProtection="1">
      <alignment horizontal="center" vertical="center" wrapText="1"/>
      <protection hidden="1"/>
    </xf>
    <xf numFmtId="0" fontId="28" fillId="0" borderId="10" xfId="0" quotePrefix="1" applyFont="1" applyBorder="1" applyAlignment="1" applyProtection="1">
      <alignment horizontal="center" vertical="center"/>
      <protection hidden="1"/>
    </xf>
    <xf numFmtId="0" fontId="28" fillId="0" borderId="0" xfId="0" quotePrefix="1" applyFont="1" applyAlignment="1" applyProtection="1">
      <alignment horizontal="center" vertical="center"/>
      <protection hidden="1"/>
    </xf>
    <xf numFmtId="2" fontId="35" fillId="0" borderId="10" xfId="0" applyNumberFormat="1" applyFont="1" applyBorder="1" applyAlignment="1" applyProtection="1">
      <alignment horizontal="center" vertical="center"/>
      <protection hidden="1"/>
    </xf>
    <xf numFmtId="2" fontId="35" fillId="0" borderId="0" xfId="0" applyNumberFormat="1" applyFont="1" applyAlignment="1" applyProtection="1">
      <alignment horizontal="center" vertical="center"/>
      <protection hidden="1"/>
    </xf>
    <xf numFmtId="0" fontId="32" fillId="0" borderId="35" xfId="0" applyFont="1" applyBorder="1" applyAlignment="1" applyProtection="1">
      <alignment horizontal="center" vertical="center"/>
      <protection hidden="1"/>
    </xf>
    <xf numFmtId="0" fontId="36" fillId="0" borderId="38" xfId="0" applyFont="1" applyBorder="1" applyAlignment="1" applyProtection="1">
      <alignment horizontal="center" vertical="center"/>
      <protection hidden="1"/>
    </xf>
    <xf numFmtId="0" fontId="4" fillId="0" borderId="38" xfId="0" applyFont="1" applyBorder="1" applyAlignment="1" applyProtection="1">
      <alignment horizontal="center" vertical="center"/>
      <protection hidden="1"/>
    </xf>
    <xf numFmtId="0" fontId="18" fillId="0" borderId="35" xfId="0" quotePrefix="1" applyFont="1" applyBorder="1" applyAlignment="1" applyProtection="1">
      <alignment horizontal="center" vertical="center"/>
      <protection hidden="1"/>
    </xf>
    <xf numFmtId="0" fontId="18" fillId="0" borderId="3" xfId="0" applyFont="1" applyBorder="1" applyAlignment="1" applyProtection="1">
      <alignment horizontal="center" vertical="center"/>
      <protection hidden="1"/>
    </xf>
    <xf numFmtId="0" fontId="36" fillId="0" borderId="28" xfId="0" applyFont="1" applyBorder="1" applyAlignment="1" applyProtection="1">
      <alignment horizontal="center" vertical="center"/>
      <protection hidden="1"/>
    </xf>
    <xf numFmtId="0" fontId="4" fillId="0" borderId="28" xfId="0" applyFont="1" applyBorder="1" applyAlignment="1" applyProtection="1">
      <alignment horizontal="center" vertical="center"/>
      <protection hidden="1"/>
    </xf>
    <xf numFmtId="2" fontId="28" fillId="0" borderId="10" xfId="0" applyNumberFormat="1" applyFont="1" applyBorder="1" applyAlignment="1" applyProtection="1">
      <alignment horizontal="center" vertical="center"/>
      <protection hidden="1"/>
    </xf>
    <xf numFmtId="0" fontId="28" fillId="0" borderId="0" xfId="0" applyFont="1" applyAlignment="1" applyProtection="1">
      <alignment horizontal="right" vertical="center"/>
      <protection hidden="1"/>
    </xf>
    <xf numFmtId="9" fontId="28" fillId="0" borderId="10" xfId="2" applyFont="1" applyBorder="1" applyAlignment="1" applyProtection="1">
      <alignment horizontal="left" vertical="center"/>
      <protection hidden="1"/>
    </xf>
    <xf numFmtId="9" fontId="28" fillId="0" borderId="0" xfId="2" applyFont="1" applyBorder="1" applyAlignment="1" applyProtection="1">
      <alignment horizontal="left" vertical="center"/>
      <protection hidden="1"/>
    </xf>
    <xf numFmtId="4" fontId="28" fillId="0" borderId="0" xfId="1" applyNumberFormat="1" applyFont="1" applyBorder="1" applyAlignment="1" applyProtection="1">
      <alignment horizontal="center" vertical="center"/>
      <protection hidden="1"/>
    </xf>
    <xf numFmtId="0" fontId="28" fillId="0" borderId="15" xfId="0" applyFont="1" applyBorder="1" applyAlignment="1" applyProtection="1">
      <alignment vertical="center"/>
      <protection hidden="1"/>
    </xf>
    <xf numFmtId="0" fontId="28" fillId="0" borderId="16" xfId="0" applyFont="1" applyBorder="1" applyAlignment="1" applyProtection="1">
      <alignment vertical="center"/>
      <protection hidden="1"/>
    </xf>
    <xf numFmtId="0" fontId="30" fillId="0" borderId="0" xfId="0" applyFont="1" applyAlignment="1" applyProtection="1">
      <alignment horizontal="left" vertical="center"/>
      <protection hidden="1"/>
    </xf>
    <xf numFmtId="0" fontId="37" fillId="0" borderId="39" xfId="0" quotePrefix="1" applyFont="1" applyBorder="1" applyAlignment="1" applyProtection="1">
      <alignment horizontal="center" vertical="center"/>
      <protection locked="0"/>
    </xf>
    <xf numFmtId="0" fontId="28" fillId="0" borderId="40" xfId="0" applyFont="1" applyBorder="1" applyAlignment="1" applyProtection="1">
      <alignment horizontal="center" vertical="center" wrapText="1"/>
      <protection hidden="1"/>
    </xf>
    <xf numFmtId="0" fontId="28" fillId="0" borderId="28" xfId="0" quotePrefix="1" applyFont="1" applyBorder="1" applyAlignment="1" applyProtection="1">
      <alignment horizontal="center" vertical="center" wrapText="1"/>
      <protection hidden="1"/>
    </xf>
    <xf numFmtId="0" fontId="36" fillId="0" borderId="36" xfId="0" applyFont="1" applyBorder="1" applyAlignment="1" applyProtection="1">
      <alignment horizontal="center" vertical="center"/>
      <protection hidden="1"/>
    </xf>
    <xf numFmtId="4" fontId="2" fillId="0" borderId="0" xfId="1" applyNumberFormat="1" applyFont="1" applyBorder="1" applyAlignment="1" applyProtection="1">
      <alignment vertical="center"/>
      <protection hidden="1"/>
    </xf>
    <xf numFmtId="0" fontId="18" fillId="0" borderId="0" xfId="0" quotePrefix="1" applyFont="1" applyAlignment="1" applyProtection="1">
      <alignment horizontal="left" vertical="center"/>
      <protection hidden="1"/>
    </xf>
    <xf numFmtId="0" fontId="28" fillId="0" borderId="0" xfId="0" applyFont="1" applyAlignment="1" applyProtection="1">
      <alignment horizontal="left" vertical="center"/>
      <protection hidden="1"/>
    </xf>
    <xf numFmtId="0" fontId="28" fillId="0" borderId="22" xfId="0" quotePrefix="1" applyFont="1" applyBorder="1" applyAlignment="1" applyProtection="1">
      <alignment horizontal="center" vertical="center"/>
      <protection hidden="1"/>
    </xf>
    <xf numFmtId="0" fontId="28" fillId="0" borderId="19" xfId="0" applyFont="1" applyBorder="1" applyAlignment="1" applyProtection="1">
      <alignment vertical="center"/>
      <protection hidden="1"/>
    </xf>
    <xf numFmtId="0" fontId="2" fillId="0" borderId="15" xfId="0" applyFont="1" applyBorder="1" applyAlignment="1" applyProtection="1">
      <alignment vertical="center"/>
      <protection hidden="1"/>
    </xf>
    <xf numFmtId="0" fontId="28" fillId="0" borderId="21" xfId="0" applyFont="1" applyBorder="1" applyAlignment="1" applyProtection="1">
      <alignment horizontal="center" vertical="center"/>
      <protection hidden="1"/>
    </xf>
    <xf numFmtId="0" fontId="28" fillId="0" borderId="21" xfId="0" applyFont="1" applyBorder="1" applyAlignment="1" applyProtection="1">
      <alignment horizontal="centerContinuous" vertical="center"/>
      <protection hidden="1"/>
    </xf>
    <xf numFmtId="0" fontId="28" fillId="0" borderId="36" xfId="0" quotePrefix="1" applyFont="1" applyBorder="1" applyAlignment="1" applyProtection="1">
      <alignment horizontal="center" vertical="center"/>
      <protection hidden="1"/>
    </xf>
    <xf numFmtId="0" fontId="38" fillId="0" borderId="35" xfId="0" quotePrefix="1" applyFont="1" applyBorder="1" applyAlignment="1" applyProtection="1">
      <alignment horizontal="left" vertical="center"/>
      <protection hidden="1"/>
    </xf>
    <xf numFmtId="4" fontId="33" fillId="0" borderId="38" xfId="0" applyNumberFormat="1" applyFont="1" applyBorder="1" applyAlignment="1" applyProtection="1">
      <alignment horizontal="center" vertical="center"/>
      <protection locked="0"/>
    </xf>
    <xf numFmtId="0" fontId="28" fillId="0" borderId="38" xfId="0" quotePrefix="1" applyFont="1" applyBorder="1" applyAlignment="1" applyProtection="1">
      <alignment horizontal="center" vertical="center" wrapText="1"/>
      <protection hidden="1"/>
    </xf>
    <xf numFmtId="0" fontId="38" fillId="0" borderId="41" xfId="0" quotePrefix="1" applyFont="1" applyBorder="1" applyAlignment="1" applyProtection="1">
      <alignment horizontal="left" vertical="center"/>
      <protection hidden="1"/>
    </xf>
    <xf numFmtId="0" fontId="28" fillId="0" borderId="41" xfId="0" applyFont="1" applyBorder="1" applyAlignment="1" applyProtection="1">
      <alignment horizontal="center" vertical="center" wrapText="1"/>
      <protection hidden="1"/>
    </xf>
    <xf numFmtId="4" fontId="18" fillId="0" borderId="41" xfId="0" applyNumberFormat="1" applyFont="1" applyBorder="1" applyAlignment="1" applyProtection="1">
      <alignment horizontal="center" vertical="center"/>
      <protection hidden="1"/>
    </xf>
    <xf numFmtId="0" fontId="28" fillId="0" borderId="42" xfId="0" applyFont="1" applyBorder="1" applyAlignment="1" applyProtection="1">
      <alignment horizontal="center" vertical="center" wrapText="1"/>
      <protection hidden="1"/>
    </xf>
    <xf numFmtId="4" fontId="18" fillId="0" borderId="42" xfId="0" applyNumberFormat="1" applyFont="1" applyBorder="1" applyAlignment="1" applyProtection="1">
      <alignment horizontal="center" vertical="center"/>
      <protection hidden="1"/>
    </xf>
    <xf numFmtId="0" fontId="38" fillId="0" borderId="0" xfId="0" quotePrefix="1" applyFont="1" applyAlignment="1" applyProtection="1">
      <alignment horizontal="center" vertical="center"/>
      <protection hidden="1"/>
    </xf>
    <xf numFmtId="0" fontId="28" fillId="0" borderId="0" xfId="0" applyFont="1" applyAlignment="1" applyProtection="1">
      <alignment horizontal="center" vertical="center" wrapText="1"/>
      <protection hidden="1"/>
    </xf>
    <xf numFmtId="4" fontId="7" fillId="0" borderId="0" xfId="0" applyNumberFormat="1" applyFont="1" applyAlignment="1" applyProtection="1">
      <alignment horizontal="center" vertical="center"/>
      <protection hidden="1"/>
    </xf>
    <xf numFmtId="4" fontId="9" fillId="0" borderId="0" xfId="1" applyNumberFormat="1" applyFont="1" applyBorder="1" applyAlignment="1" applyProtection="1">
      <alignment horizontal="right" vertical="center"/>
      <protection hidden="1"/>
    </xf>
    <xf numFmtId="4" fontId="7" fillId="0" borderId="0" xfId="1" applyNumberFormat="1" applyFont="1" applyBorder="1" applyAlignment="1" applyProtection="1">
      <alignment horizontal="right" vertical="center"/>
      <protection hidden="1"/>
    </xf>
    <xf numFmtId="4" fontId="7" fillId="0" borderId="43" xfId="1" applyNumberFormat="1" applyFont="1" applyBorder="1" applyAlignment="1" applyProtection="1">
      <alignment horizontal="right" vertical="center"/>
      <protection hidden="1"/>
    </xf>
    <xf numFmtId="0" fontId="15" fillId="0" borderId="43" xfId="0" applyFont="1" applyBorder="1" applyAlignment="1" applyProtection="1">
      <alignment horizontal="left" vertical="center"/>
      <protection hidden="1"/>
    </xf>
    <xf numFmtId="4" fontId="2" fillId="0" borderId="0" xfId="1" applyNumberFormat="1" applyFont="1" applyBorder="1" applyAlignment="1" applyProtection="1">
      <alignment horizontal="right" vertical="center"/>
      <protection hidden="1"/>
    </xf>
    <xf numFmtId="4" fontId="15" fillId="0" borderId="0" xfId="1" applyNumberFormat="1" applyFont="1" applyBorder="1" applyAlignment="1" applyProtection="1">
      <alignment horizontal="right" vertical="center"/>
      <protection hidden="1"/>
    </xf>
    <xf numFmtId="0" fontId="15" fillId="0" borderId="0" xfId="0" applyFont="1" applyAlignment="1" applyProtection="1">
      <alignment horizontal="left" vertical="center"/>
      <protection hidden="1"/>
    </xf>
    <xf numFmtId="43" fontId="7" fillId="0" borderId="0" xfId="0" applyNumberFormat="1" applyFont="1" applyAlignment="1" applyProtection="1">
      <alignment horizontal="center" vertical="center"/>
      <protection hidden="1"/>
    </xf>
    <xf numFmtId="0" fontId="2" fillId="0" borderId="13" xfId="0" applyFont="1" applyBorder="1" applyAlignment="1" applyProtection="1">
      <alignment vertical="center"/>
      <protection hidden="1"/>
    </xf>
    <xf numFmtId="0" fontId="2" fillId="0" borderId="17" xfId="0" applyFont="1" applyBorder="1" applyAlignment="1" applyProtection="1">
      <alignment vertical="center"/>
      <protection hidden="1"/>
    </xf>
    <xf numFmtId="0" fontId="2" fillId="0" borderId="20" xfId="0" applyFont="1" applyBorder="1" applyAlignment="1" applyProtection="1">
      <alignment vertical="center"/>
      <protection hidden="1"/>
    </xf>
    <xf numFmtId="4" fontId="3" fillId="0" borderId="0" xfId="0" applyNumberFormat="1" applyFont="1" applyAlignment="1" applyProtection="1">
      <alignment vertical="center"/>
      <protection hidden="1"/>
    </xf>
    <xf numFmtId="0" fontId="3" fillId="0" borderId="0" xfId="0" applyFont="1" applyAlignment="1" applyProtection="1">
      <alignment vertical="center"/>
      <protection hidden="1"/>
    </xf>
    <xf numFmtId="0" fontId="2" fillId="0" borderId="19" xfId="0" applyFont="1" applyBorder="1" applyAlignment="1" applyProtection="1">
      <alignment vertical="center"/>
      <protection hidden="1"/>
    </xf>
    <xf numFmtId="0" fontId="2" fillId="0" borderId="16" xfId="0" applyFont="1" applyBorder="1" applyAlignment="1" applyProtection="1">
      <alignment vertical="center"/>
      <protection hidden="1"/>
    </xf>
    <xf numFmtId="9" fontId="3" fillId="0" borderId="0" xfId="0" applyNumberFormat="1" applyFont="1" applyAlignment="1" applyProtection="1">
      <alignment horizontal="center" vertical="center"/>
      <protection hidden="1"/>
    </xf>
    <xf numFmtId="165" fontId="7" fillId="0" borderId="0" xfId="0" applyNumberFormat="1" applyFont="1" applyAlignment="1" applyProtection="1">
      <alignment horizontal="right" vertical="center" wrapText="1"/>
      <protection hidden="1"/>
    </xf>
    <xf numFmtId="0" fontId="7" fillId="0" borderId="0" xfId="0" applyFont="1" applyAlignment="1" applyProtection="1">
      <alignment horizontal="center" vertical="center"/>
      <protection hidden="1"/>
    </xf>
    <xf numFmtId="4" fontId="7" fillId="0" borderId="0" xfId="0" applyNumberFormat="1" applyFont="1" applyAlignment="1" applyProtection="1">
      <alignment vertical="center"/>
      <protection hidden="1"/>
    </xf>
    <xf numFmtId="0" fontId="7" fillId="0" borderId="46" xfId="0" applyFont="1" applyBorder="1" applyAlignment="1" applyProtection="1">
      <alignment vertical="center"/>
      <protection hidden="1"/>
    </xf>
    <xf numFmtId="4" fontId="7" fillId="0" borderId="46" xfId="0" applyNumberFormat="1" applyFont="1" applyBorder="1" applyAlignment="1" applyProtection="1">
      <alignment vertical="center"/>
      <protection hidden="1"/>
    </xf>
    <xf numFmtId="4" fontId="39" fillId="0" borderId="46" xfId="0" applyNumberFormat="1" applyFont="1" applyBorder="1" applyAlignment="1" applyProtection="1">
      <alignment vertical="center"/>
      <protection hidden="1"/>
    </xf>
    <xf numFmtId="0" fontId="7" fillId="0" borderId="46" xfId="0" applyFont="1" applyBorder="1" applyAlignment="1" applyProtection="1">
      <alignment horizontal="center" vertical="center"/>
      <protection hidden="1"/>
    </xf>
    <xf numFmtId="0" fontId="7" fillId="0" borderId="25" xfId="0" applyFont="1" applyBorder="1" applyAlignment="1" applyProtection="1">
      <alignment horizontal="left" vertical="center"/>
      <protection locked="0"/>
    </xf>
    <xf numFmtId="0" fontId="7" fillId="0" borderId="25" xfId="0" applyFont="1" applyBorder="1" applyAlignment="1" applyProtection="1">
      <alignment horizontal="center" vertical="center"/>
      <protection locked="0"/>
    </xf>
    <xf numFmtId="0" fontId="7" fillId="0" borderId="0" xfId="0" applyFont="1" applyAlignment="1" applyProtection="1">
      <alignment horizontal="left" vertical="center"/>
      <protection locked="0"/>
    </xf>
    <xf numFmtId="4" fontId="7" fillId="0" borderId="0" xfId="0" applyNumberFormat="1" applyFont="1" applyAlignment="1" applyProtection="1">
      <alignment horizontal="left" vertical="center"/>
      <protection locked="0"/>
    </xf>
    <xf numFmtId="4" fontId="7" fillId="0" borderId="25" xfId="0" applyNumberFormat="1" applyFont="1" applyBorder="1" applyAlignment="1" applyProtection="1">
      <alignment horizontal="center" vertical="center"/>
      <protection locked="0"/>
    </xf>
    <xf numFmtId="0" fontId="7" fillId="0" borderId="47" xfId="0" applyFont="1" applyBorder="1" applyAlignment="1" applyProtection="1">
      <alignment horizontal="left" vertical="center"/>
      <protection locked="0"/>
    </xf>
    <xf numFmtId="0" fontId="7" fillId="0" borderId="47" xfId="0" applyFont="1" applyBorder="1" applyAlignment="1" applyProtection="1">
      <alignment horizontal="center" vertical="center"/>
      <protection locked="0"/>
    </xf>
    <xf numFmtId="0" fontId="7" fillId="0" borderId="24" xfId="0" applyFont="1" applyBorder="1" applyAlignment="1" applyProtection="1">
      <alignment horizontal="left" vertical="center"/>
      <protection locked="0"/>
    </xf>
    <xf numFmtId="4" fontId="7" fillId="0" borderId="47" xfId="0" applyNumberFormat="1" applyFont="1" applyBorder="1" applyAlignment="1" applyProtection="1">
      <alignment horizontal="center" vertical="center"/>
      <protection locked="0"/>
    </xf>
    <xf numFmtId="4" fontId="7" fillId="0" borderId="24" xfId="0" applyNumberFormat="1" applyFont="1" applyBorder="1" applyAlignment="1" applyProtection="1">
      <alignment horizontal="left" vertical="center"/>
      <protection locked="0"/>
    </xf>
    <xf numFmtId="4" fontId="32" fillId="0" borderId="31" xfId="0" applyNumberFormat="1" applyFont="1" applyBorder="1" applyAlignment="1" applyProtection="1">
      <alignment horizontal="center" vertical="center"/>
      <protection hidden="1"/>
    </xf>
    <xf numFmtId="4" fontId="18" fillId="0" borderId="31" xfId="0" applyNumberFormat="1" applyFont="1" applyBorder="1" applyAlignment="1" applyProtection="1">
      <alignment horizontal="center" vertical="center"/>
      <protection hidden="1"/>
    </xf>
    <xf numFmtId="0" fontId="32" fillId="0" borderId="0" xfId="0" applyFont="1" applyAlignment="1" applyProtection="1">
      <alignment horizontal="center" vertical="center"/>
      <protection hidden="1"/>
    </xf>
    <xf numFmtId="0" fontId="18" fillId="0" borderId="0" xfId="0" applyFont="1" applyAlignment="1" applyProtection="1">
      <alignment horizontal="center" vertical="center"/>
      <protection hidden="1"/>
    </xf>
    <xf numFmtId="4" fontId="7" fillId="0" borderId="31" xfId="0" applyNumberFormat="1" applyFont="1" applyBorder="1" applyAlignment="1" applyProtection="1">
      <alignment vertical="center"/>
      <protection hidden="1"/>
    </xf>
    <xf numFmtId="4" fontId="18" fillId="0" borderId="0" xfId="0" applyNumberFormat="1" applyFont="1" applyAlignment="1" applyProtection="1">
      <alignment horizontal="center" vertical="center"/>
      <protection hidden="1"/>
    </xf>
    <xf numFmtId="4" fontId="7" fillId="6" borderId="0" xfId="0" applyNumberFormat="1" applyFont="1" applyFill="1" applyAlignment="1" applyProtection="1">
      <alignment vertical="center"/>
      <protection hidden="1"/>
    </xf>
    <xf numFmtId="4" fontId="39" fillId="6" borderId="0" xfId="0" applyNumberFormat="1" applyFont="1" applyFill="1" applyAlignment="1" applyProtection="1">
      <alignment horizontal="center" vertical="center"/>
      <protection hidden="1"/>
    </xf>
    <xf numFmtId="4" fontId="18" fillId="6" borderId="0" xfId="0" applyNumberFormat="1" applyFont="1" applyFill="1" applyAlignment="1" applyProtection="1">
      <alignment horizontal="center" vertical="center"/>
      <protection hidden="1"/>
    </xf>
    <xf numFmtId="4" fontId="7" fillId="6" borderId="46" xfId="0" applyNumberFormat="1" applyFont="1" applyFill="1" applyBorder="1" applyAlignment="1" applyProtection="1">
      <alignment vertical="center"/>
      <protection hidden="1"/>
    </xf>
    <xf numFmtId="0" fontId="7" fillId="6" borderId="46" xfId="0" applyFont="1" applyFill="1" applyBorder="1" applyAlignment="1" applyProtection="1">
      <alignment vertical="center"/>
      <protection hidden="1"/>
    </xf>
    <xf numFmtId="4" fontId="18" fillId="8" borderId="31" xfId="0" applyNumberFormat="1" applyFont="1" applyFill="1" applyBorder="1" applyAlignment="1" applyProtection="1">
      <alignment horizontal="center" vertical="center"/>
      <protection hidden="1"/>
    </xf>
    <xf numFmtId="4" fontId="18" fillId="3" borderId="31" xfId="0" applyNumberFormat="1" applyFont="1" applyFill="1" applyBorder="1" applyAlignment="1" applyProtection="1">
      <alignment horizontal="center" vertical="center"/>
      <protection hidden="1"/>
    </xf>
    <xf numFmtId="4" fontId="32" fillId="9" borderId="31" xfId="0" applyNumberFormat="1" applyFont="1" applyFill="1" applyBorder="1" applyAlignment="1" applyProtection="1">
      <alignment horizontal="center" vertical="center"/>
      <protection hidden="1"/>
    </xf>
    <xf numFmtId="4" fontId="18" fillId="4" borderId="31" xfId="0" applyNumberFormat="1" applyFont="1" applyFill="1" applyBorder="1" applyAlignment="1" applyProtection="1">
      <alignment horizontal="center" vertical="center"/>
      <protection hidden="1"/>
    </xf>
    <xf numFmtId="4" fontId="7" fillId="4" borderId="31" xfId="0" applyNumberFormat="1" applyFont="1" applyFill="1" applyBorder="1" applyAlignment="1" applyProtection="1">
      <alignment vertical="center"/>
      <protection hidden="1"/>
    </xf>
    <xf numFmtId="4" fontId="18" fillId="2" borderId="31" xfId="0" applyNumberFormat="1" applyFont="1" applyFill="1" applyBorder="1" applyAlignment="1" applyProtection="1">
      <alignment horizontal="center" vertical="center"/>
      <protection hidden="1"/>
    </xf>
    <xf numFmtId="4" fontId="7" fillId="2" borderId="31" xfId="0" applyNumberFormat="1" applyFont="1" applyFill="1" applyBorder="1" applyAlignment="1" applyProtection="1">
      <alignment vertical="center"/>
      <protection hidden="1"/>
    </xf>
    <xf numFmtId="4" fontId="39" fillId="0" borderId="0" xfId="0" applyNumberFormat="1" applyFont="1" applyAlignment="1" applyProtection="1">
      <alignment horizontal="center" vertical="center"/>
      <protection hidden="1"/>
    </xf>
    <xf numFmtId="0" fontId="7" fillId="0" borderId="48" xfId="0" applyFont="1" applyBorder="1" applyAlignment="1" applyProtection="1">
      <alignment horizontal="left" vertical="center"/>
      <protection locked="0"/>
    </xf>
    <xf numFmtId="0" fontId="7" fillId="0" borderId="48" xfId="0" applyFont="1" applyBorder="1" applyAlignment="1" applyProtection="1">
      <alignment horizontal="center" vertical="center"/>
      <protection locked="0"/>
    </xf>
    <xf numFmtId="0" fontId="7" fillId="0" borderId="13" xfId="0" applyFont="1" applyBorder="1" applyAlignment="1" applyProtection="1">
      <alignment horizontal="left" vertical="center"/>
      <protection locked="0"/>
    </xf>
    <xf numFmtId="0" fontId="2" fillId="0" borderId="18" xfId="0" applyFont="1" applyBorder="1" applyAlignment="1" applyProtection="1">
      <alignment horizontal="center" vertical="center"/>
      <protection locked="0"/>
    </xf>
    <xf numFmtId="0" fontId="0" fillId="6" borderId="0" xfId="0" applyFill="1" applyProtection="1">
      <protection hidden="1"/>
    </xf>
    <xf numFmtId="0" fontId="7" fillId="0" borderId="13" xfId="0" applyFont="1" applyBorder="1" applyAlignment="1" applyProtection="1">
      <alignment horizontal="center"/>
      <protection locked="0"/>
    </xf>
    <xf numFmtId="0" fontId="7" fillId="0" borderId="0" xfId="0" applyFont="1" applyAlignment="1" applyProtection="1">
      <alignment horizontal="center"/>
      <protection locked="0"/>
    </xf>
    <xf numFmtId="0" fontId="16" fillId="0" borderId="19" xfId="0" applyFont="1" applyBorder="1" applyAlignment="1" applyProtection="1">
      <alignment horizontal="right" vertical="center"/>
      <protection hidden="1"/>
    </xf>
    <xf numFmtId="0" fontId="15" fillId="0" borderId="15" xfId="0" applyFont="1" applyBorder="1" applyAlignment="1" applyProtection="1">
      <alignment horizontal="right" vertical="center"/>
      <protection hidden="1"/>
    </xf>
    <xf numFmtId="0" fontId="7" fillId="0" borderId="50" xfId="0" applyFont="1" applyBorder="1" applyAlignment="1" applyProtection="1">
      <alignment horizontal="center"/>
      <protection locked="0"/>
    </xf>
    <xf numFmtId="0" fontId="19" fillId="0" borderId="0" xfId="0" applyFont="1" applyAlignment="1" applyProtection="1">
      <alignment horizontal="center" vertical="center" wrapText="1"/>
      <protection hidden="1"/>
    </xf>
    <xf numFmtId="0" fontId="7" fillId="0" borderId="19" xfId="0" applyFont="1" applyBorder="1" applyAlignment="1" applyProtection="1">
      <alignment horizontal="center" vertical="center"/>
      <protection hidden="1"/>
    </xf>
    <xf numFmtId="0" fontId="7" fillId="6" borderId="15" xfId="0" applyFont="1" applyFill="1" applyBorder="1" applyAlignment="1" applyProtection="1">
      <alignment horizontal="left" vertical="center"/>
      <protection hidden="1"/>
    </xf>
    <xf numFmtId="0" fontId="2" fillId="0" borderId="18" xfId="0" applyFont="1" applyBorder="1" applyAlignment="1" applyProtection="1">
      <alignment horizontal="left" vertical="center"/>
      <protection hidden="1"/>
    </xf>
    <xf numFmtId="169" fontId="2" fillId="0" borderId="10" xfId="0" applyNumberFormat="1" applyFont="1" applyBorder="1" applyAlignment="1" applyProtection="1">
      <alignment horizontal="right" vertical="center"/>
      <protection hidden="1"/>
    </xf>
    <xf numFmtId="0" fontId="7" fillId="0" borderId="0" xfId="0" applyFont="1" applyAlignment="1" applyProtection="1">
      <alignment horizontal="center"/>
      <protection hidden="1"/>
    </xf>
    <xf numFmtId="4" fontId="7" fillId="0" borderId="0" xfId="0" applyNumberFormat="1" applyFont="1" applyAlignment="1" applyProtection="1">
      <alignment horizontal="left" vertical="center"/>
      <protection hidden="1"/>
    </xf>
    <xf numFmtId="0" fontId="7" fillId="9" borderId="0" xfId="0" applyFont="1" applyFill="1" applyAlignment="1" applyProtection="1">
      <alignment horizontal="center" vertical="center"/>
      <protection hidden="1"/>
    </xf>
    <xf numFmtId="0" fontId="18" fillId="9" borderId="0" xfId="0" applyFont="1" applyFill="1" applyAlignment="1" applyProtection="1">
      <alignment horizontal="left" vertical="center"/>
      <protection hidden="1"/>
    </xf>
    <xf numFmtId="4" fontId="18" fillId="9" borderId="0" xfId="0" applyNumberFormat="1" applyFont="1" applyFill="1" applyAlignment="1" applyProtection="1">
      <alignment horizontal="right" vertical="center"/>
      <protection hidden="1"/>
    </xf>
    <xf numFmtId="4" fontId="18" fillId="0" borderId="0" xfId="0" applyNumberFormat="1" applyFont="1" applyAlignment="1" applyProtection="1">
      <alignment horizontal="left" vertical="center"/>
      <protection hidden="1"/>
    </xf>
    <xf numFmtId="4" fontId="18" fillId="0" borderId="0" xfId="0" applyNumberFormat="1" applyFont="1" applyAlignment="1" applyProtection="1">
      <alignment horizontal="right" vertical="center"/>
      <protection hidden="1"/>
    </xf>
    <xf numFmtId="4" fontId="18" fillId="3" borderId="0" xfId="0" applyNumberFormat="1" applyFont="1" applyFill="1" applyAlignment="1" applyProtection="1">
      <alignment horizontal="center" vertical="center"/>
      <protection hidden="1"/>
    </xf>
    <xf numFmtId="4" fontId="18" fillId="3" borderId="0" xfId="0" applyNumberFormat="1" applyFont="1" applyFill="1" applyAlignment="1" applyProtection="1">
      <alignment horizontal="left" vertical="center"/>
      <protection hidden="1"/>
    </xf>
    <xf numFmtId="4" fontId="18" fillId="3" borderId="0" xfId="0" applyNumberFormat="1" applyFont="1" applyFill="1" applyAlignment="1" applyProtection="1">
      <alignment horizontal="right" vertical="center"/>
      <protection hidden="1"/>
    </xf>
    <xf numFmtId="4" fontId="18" fillId="8" borderId="0" xfId="0" applyNumberFormat="1" applyFont="1" applyFill="1" applyAlignment="1" applyProtection="1">
      <alignment horizontal="center" vertical="center"/>
      <protection hidden="1"/>
    </xf>
    <xf numFmtId="4" fontId="18" fillId="8" borderId="0" xfId="0" applyNumberFormat="1" applyFont="1" applyFill="1" applyAlignment="1" applyProtection="1">
      <alignment horizontal="left" vertical="center"/>
      <protection hidden="1"/>
    </xf>
    <xf numFmtId="4" fontId="7" fillId="8" borderId="0" xfId="0" applyNumberFormat="1" applyFont="1" applyFill="1" applyAlignment="1" applyProtection="1">
      <alignment horizontal="right" vertical="center"/>
      <protection hidden="1"/>
    </xf>
    <xf numFmtId="173" fontId="33" fillId="0" borderId="36" xfId="1" applyNumberFormat="1" applyFont="1" applyBorder="1" applyAlignment="1" applyProtection="1">
      <alignment horizontal="center" vertical="center"/>
      <protection locked="0"/>
    </xf>
    <xf numFmtId="166" fontId="7" fillId="0" borderId="0" xfId="0" applyNumberFormat="1" applyFont="1" applyAlignment="1" applyProtection="1">
      <alignment horizontal="right" vertical="center"/>
      <protection hidden="1"/>
    </xf>
    <xf numFmtId="0" fontId="6" fillId="0" borderId="0" xfId="0" applyFont="1" applyAlignment="1" applyProtection="1">
      <alignment horizontal="left" vertical="top"/>
      <protection hidden="1"/>
    </xf>
    <xf numFmtId="0" fontId="17" fillId="0" borderId="0" xfId="0" applyFont="1" applyAlignment="1" applyProtection="1">
      <alignment horizontal="left" vertical="center" wrapText="1"/>
      <protection hidden="1"/>
    </xf>
    <xf numFmtId="0" fontId="17" fillId="0" borderId="0" xfId="0" applyFont="1" applyAlignment="1" applyProtection="1">
      <alignment horizontal="right" vertical="center" wrapText="1"/>
      <protection hidden="1"/>
    </xf>
    <xf numFmtId="0" fontId="3" fillId="0" borderId="0" xfId="0" applyFont="1" applyAlignment="1" applyProtection="1">
      <alignment horizontal="center" vertical="top"/>
      <protection hidden="1"/>
    </xf>
    <xf numFmtId="0" fontId="2" fillId="0" borderId="0" xfId="0" applyFont="1" applyAlignment="1" applyProtection="1">
      <alignment vertical="center" wrapText="1"/>
      <protection hidden="1"/>
    </xf>
    <xf numFmtId="166" fontId="7" fillId="0" borderId="51" xfId="0" applyNumberFormat="1" applyFont="1" applyBorder="1" applyAlignment="1" applyProtection="1">
      <alignment horizontal="right" vertical="center"/>
      <protection locked="0"/>
    </xf>
    <xf numFmtId="166" fontId="7" fillId="0" borderId="26" xfId="0" applyNumberFormat="1" applyFont="1" applyBorder="1" applyAlignment="1" applyProtection="1">
      <alignment horizontal="right" vertical="center"/>
      <protection locked="0"/>
    </xf>
    <xf numFmtId="166" fontId="7" fillId="0" borderId="50" xfId="0" applyNumberFormat="1" applyFont="1" applyBorder="1" applyAlignment="1" applyProtection="1">
      <alignment horizontal="right" vertical="center"/>
      <protection locked="0"/>
    </xf>
    <xf numFmtId="0" fontId="7" fillId="0" borderId="18" xfId="0" applyFont="1" applyBorder="1" applyAlignment="1" applyProtection="1">
      <alignment horizontal="center" vertical="center"/>
      <protection hidden="1"/>
    </xf>
    <xf numFmtId="0" fontId="18" fillId="0" borderId="0" xfId="0" applyFont="1" applyAlignment="1" applyProtection="1">
      <alignment horizontal="left" vertical="center"/>
      <protection hidden="1"/>
    </xf>
    <xf numFmtId="0" fontId="32" fillId="0" borderId="31" xfId="0" applyFont="1" applyBorder="1" applyAlignment="1" applyProtection="1">
      <alignment horizontal="center" vertical="center"/>
      <protection hidden="1"/>
    </xf>
    <xf numFmtId="0" fontId="18" fillId="0" borderId="31" xfId="0" applyFont="1" applyBorder="1" applyAlignment="1" applyProtection="1">
      <alignment horizontal="center" vertical="center"/>
      <protection hidden="1"/>
    </xf>
    <xf numFmtId="0" fontId="2" fillId="0" borderId="18" xfId="0" applyFont="1" applyBorder="1" applyAlignment="1" applyProtection="1">
      <alignment horizontal="center" vertical="center"/>
      <protection hidden="1"/>
    </xf>
    <xf numFmtId="0" fontId="7" fillId="6" borderId="0" xfId="0" applyFont="1" applyFill="1" applyAlignment="1" applyProtection="1">
      <alignment horizontal="left" vertical="center"/>
      <protection hidden="1"/>
    </xf>
    <xf numFmtId="0" fontId="7" fillId="0" borderId="0" xfId="0" quotePrefix="1" applyFont="1" applyAlignment="1" applyProtection="1">
      <alignment vertical="center"/>
      <protection hidden="1"/>
    </xf>
    <xf numFmtId="0" fontId="45" fillId="0" borderId="0" xfId="0" applyFont="1" applyAlignment="1" applyProtection="1">
      <alignment horizontal="center" vertical="center"/>
      <protection hidden="1"/>
    </xf>
    <xf numFmtId="4" fontId="7" fillId="0" borderId="31" xfId="1" applyNumberFormat="1" applyFont="1" applyBorder="1" applyAlignment="1" applyProtection="1">
      <alignment horizontal="center" vertical="center"/>
      <protection hidden="1"/>
    </xf>
    <xf numFmtId="4" fontId="46" fillId="0" borderId="0" xfId="0" applyNumberFormat="1" applyFont="1" applyAlignment="1" applyProtection="1">
      <alignment horizontal="center" vertical="center"/>
      <protection hidden="1"/>
    </xf>
    <xf numFmtId="4" fontId="44" fillId="0" borderId="24" xfId="0" applyNumberFormat="1" applyFont="1" applyBorder="1" applyAlignment="1" applyProtection="1">
      <alignment horizontal="right" vertical="center"/>
      <protection hidden="1"/>
    </xf>
    <xf numFmtId="0" fontId="44" fillId="0" borderId="50" xfId="0" applyFont="1" applyBorder="1" applyAlignment="1" applyProtection="1">
      <alignment vertical="center"/>
      <protection hidden="1"/>
    </xf>
    <xf numFmtId="168" fontId="7" fillId="0" borderId="5" xfId="0" applyNumberFormat="1" applyFont="1" applyBorder="1" applyAlignment="1" applyProtection="1">
      <alignment horizontal="right" vertical="center"/>
      <protection hidden="1"/>
    </xf>
    <xf numFmtId="0" fontId="7" fillId="0" borderId="54" xfId="0" applyFont="1" applyBorder="1" applyAlignment="1" applyProtection="1">
      <alignment horizontal="right" vertical="center"/>
      <protection hidden="1"/>
    </xf>
    <xf numFmtId="168" fontId="7" fillId="0" borderId="54" xfId="0" applyNumberFormat="1" applyFont="1" applyBorder="1" applyAlignment="1" applyProtection="1">
      <alignment horizontal="right" vertical="center"/>
      <protection hidden="1"/>
    </xf>
    <xf numFmtId="169" fontId="7" fillId="0" borderId="55" xfId="0" applyNumberFormat="1" applyFont="1" applyBorder="1" applyAlignment="1" applyProtection="1">
      <alignment horizontal="right" vertical="center"/>
      <protection hidden="1"/>
    </xf>
    <xf numFmtId="167" fontId="7" fillId="0" borderId="0" xfId="0" applyNumberFormat="1" applyFont="1" applyAlignment="1" applyProtection="1">
      <alignment horizontal="right" vertical="center" wrapText="1"/>
      <protection hidden="1"/>
    </xf>
    <xf numFmtId="49" fontId="8" fillId="0" borderId="0" xfId="0" applyNumberFormat="1" applyFont="1" applyAlignment="1" applyProtection="1">
      <alignment horizontal="right" vertical="center"/>
      <protection hidden="1"/>
    </xf>
    <xf numFmtId="0" fontId="3" fillId="0" borderId="0" xfId="0" applyFont="1" applyAlignment="1" applyProtection="1">
      <alignment horizontal="left" vertical="center"/>
      <protection hidden="1"/>
    </xf>
    <xf numFmtId="0" fontId="49" fillId="0" borderId="31" xfId="0" applyFont="1" applyBorder="1" applyAlignment="1" applyProtection="1">
      <alignment horizontal="center" vertical="center"/>
      <protection hidden="1"/>
    </xf>
    <xf numFmtId="0" fontId="41" fillId="0" borderId="0" xfId="0" applyFont="1" applyAlignment="1" applyProtection="1">
      <alignment horizontal="center" vertical="center"/>
      <protection hidden="1"/>
    </xf>
    <xf numFmtId="0" fontId="16" fillId="0" borderId="0" xfId="0" applyFont="1" applyAlignment="1" applyProtection="1">
      <alignment horizontal="center" vertical="center"/>
      <protection hidden="1"/>
    </xf>
    <xf numFmtId="169" fontId="27" fillId="0" borderId="0" xfId="0" applyNumberFormat="1" applyFont="1" applyAlignment="1" applyProtection="1">
      <alignment horizontal="right" vertical="center"/>
      <protection hidden="1"/>
    </xf>
    <xf numFmtId="0" fontId="2" fillId="0" borderId="23" xfId="0" quotePrefix="1" applyFont="1" applyBorder="1" applyAlignment="1" applyProtection="1">
      <alignment horizontal="right" vertical="center"/>
      <protection locked="0"/>
    </xf>
    <xf numFmtId="169" fontId="2" fillId="0" borderId="57" xfId="0" applyNumberFormat="1" applyFont="1" applyBorder="1" applyAlignment="1" applyProtection="1">
      <alignment horizontal="right" vertical="center"/>
      <protection locked="0"/>
    </xf>
    <xf numFmtId="0" fontId="1" fillId="0" borderId="0" xfId="0" applyFont="1" applyAlignment="1" applyProtection="1">
      <alignment horizontal="lef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right" vertical="center"/>
      <protection hidden="1"/>
    </xf>
    <xf numFmtId="169" fontId="16" fillId="0" borderId="0" xfId="0" applyNumberFormat="1" applyFont="1" applyAlignment="1" applyProtection="1">
      <alignment vertical="center"/>
      <protection hidden="1"/>
    </xf>
    <xf numFmtId="0" fontId="26" fillId="0" borderId="0" xfId="0" applyFont="1" applyAlignment="1" applyProtection="1">
      <alignment vertical="center"/>
      <protection hidden="1"/>
    </xf>
    <xf numFmtId="0" fontId="16" fillId="2" borderId="45" xfId="0" applyFont="1" applyFill="1" applyBorder="1" applyAlignment="1" applyProtection="1">
      <alignment horizontal="left" vertical="center"/>
      <protection hidden="1"/>
    </xf>
    <xf numFmtId="49" fontId="8" fillId="2" borderId="45" xfId="0" applyNumberFormat="1" applyFont="1" applyFill="1" applyBorder="1" applyAlignment="1" applyProtection="1">
      <alignment horizontal="right" vertical="center"/>
      <protection hidden="1"/>
    </xf>
    <xf numFmtId="169" fontId="27" fillId="2" borderId="30" xfId="0" applyNumberFormat="1" applyFont="1" applyFill="1" applyBorder="1" applyAlignment="1" applyProtection="1">
      <alignment horizontal="right" vertical="center"/>
      <protection hidden="1"/>
    </xf>
    <xf numFmtId="0" fontId="18" fillId="6" borderId="0" xfId="0" applyFont="1" applyFill="1" applyProtection="1">
      <protection hidden="1"/>
    </xf>
    <xf numFmtId="0" fontId="18" fillId="0" borderId="0" xfId="0" applyFont="1" applyAlignment="1" applyProtection="1">
      <alignment horizontal="center"/>
      <protection hidden="1"/>
    </xf>
    <xf numFmtId="0" fontId="18" fillId="6" borderId="0" xfId="0" applyFont="1" applyFill="1" applyAlignment="1" applyProtection="1">
      <alignment vertical="center"/>
      <protection hidden="1"/>
    </xf>
    <xf numFmtId="4" fontId="18" fillId="0" borderId="0" xfId="0" applyNumberFormat="1" applyFont="1" applyAlignment="1" applyProtection="1">
      <alignment vertical="center"/>
      <protection hidden="1"/>
    </xf>
    <xf numFmtId="4" fontId="18" fillId="6" borderId="0" xfId="0" applyNumberFormat="1" applyFont="1" applyFill="1" applyAlignment="1" applyProtection="1">
      <alignment vertical="center"/>
      <protection hidden="1"/>
    </xf>
    <xf numFmtId="4" fontId="51" fillId="0" borderId="0" xfId="0" applyNumberFormat="1" applyFont="1" applyAlignment="1" applyProtection="1">
      <alignment horizontal="center" vertical="center"/>
      <protection hidden="1"/>
    </xf>
    <xf numFmtId="4" fontId="51" fillId="9" borderId="0" xfId="0" applyNumberFormat="1" applyFont="1" applyFill="1" applyAlignment="1" applyProtection="1">
      <alignment horizontal="right" vertical="center"/>
      <protection hidden="1"/>
    </xf>
    <xf numFmtId="4" fontId="51" fillId="3" borderId="0" xfId="0" applyNumberFormat="1" applyFont="1" applyFill="1" applyAlignment="1" applyProtection="1">
      <alignment horizontal="right" vertical="center"/>
      <protection hidden="1"/>
    </xf>
    <xf numFmtId="4" fontId="51" fillId="0" borderId="0" xfId="0" applyNumberFormat="1" applyFont="1" applyAlignment="1" applyProtection="1">
      <alignment horizontal="right" vertical="center"/>
      <protection hidden="1"/>
    </xf>
    <xf numFmtId="4" fontId="51" fillId="8" borderId="0" xfId="0" applyNumberFormat="1" applyFont="1" applyFill="1" applyAlignment="1" applyProtection="1">
      <alignment horizontal="right" vertical="center"/>
      <protection hidden="1"/>
    </xf>
    <xf numFmtId="4" fontId="51" fillId="0" borderId="51" xfId="0" applyNumberFormat="1" applyFont="1" applyBorder="1" applyAlignment="1" applyProtection="1">
      <alignment horizontal="right" vertical="center"/>
      <protection locked="0"/>
    </xf>
    <xf numFmtId="4" fontId="51" fillId="0" borderId="26" xfId="0" applyNumberFormat="1" applyFont="1" applyBorder="1" applyAlignment="1" applyProtection="1">
      <alignment horizontal="right" vertical="center"/>
      <protection locked="0"/>
    </xf>
    <xf numFmtId="0" fontId="52" fillId="0" borderId="0" xfId="0" applyFont="1" applyAlignment="1" applyProtection="1">
      <alignment vertical="center"/>
      <protection hidden="1"/>
    </xf>
    <xf numFmtId="0" fontId="52" fillId="0" borderId="31" xfId="0" applyFont="1" applyBorder="1" applyAlignment="1" applyProtection="1">
      <alignment horizontal="center" vertical="center"/>
      <protection hidden="1"/>
    </xf>
    <xf numFmtId="0" fontId="51" fillId="0" borderId="0" xfId="0" applyFont="1" applyAlignment="1" applyProtection="1">
      <alignment vertical="center"/>
      <protection hidden="1"/>
    </xf>
    <xf numFmtId="4" fontId="51" fillId="8" borderId="31" xfId="0" applyNumberFormat="1" applyFont="1" applyFill="1" applyBorder="1" applyAlignment="1" applyProtection="1">
      <alignment horizontal="center" vertical="center"/>
      <protection hidden="1"/>
    </xf>
    <xf numFmtId="4" fontId="51" fillId="4" borderId="31" xfId="0" applyNumberFormat="1" applyFont="1" applyFill="1" applyBorder="1" applyAlignment="1" applyProtection="1">
      <alignment horizontal="center" vertical="center"/>
      <protection hidden="1"/>
    </xf>
    <xf numFmtId="4" fontId="52" fillId="0" borderId="31" xfId="0" applyNumberFormat="1" applyFont="1" applyBorder="1" applyAlignment="1" applyProtection="1">
      <alignment vertical="center"/>
      <protection hidden="1"/>
    </xf>
    <xf numFmtId="0" fontId="7" fillId="0" borderId="18" xfId="0" applyFont="1" applyBorder="1" applyAlignment="1" applyProtection="1">
      <alignment horizontal="right" vertical="center"/>
      <protection hidden="1"/>
    </xf>
    <xf numFmtId="0" fontId="7" fillId="6" borderId="13" xfId="0" applyFont="1" applyFill="1" applyBorder="1" applyAlignment="1" applyProtection="1">
      <alignment horizontal="left" vertical="center"/>
      <protection locked="0"/>
    </xf>
    <xf numFmtId="0" fontId="7" fillId="6" borderId="0" xfId="0" applyFont="1" applyFill="1" applyAlignment="1" applyProtection="1">
      <alignment horizontal="left" vertical="center"/>
      <protection locked="0"/>
    </xf>
    <xf numFmtId="0" fontId="50" fillId="7" borderId="59" xfId="0" applyFont="1" applyFill="1" applyBorder="1" applyAlignment="1" applyProtection="1">
      <alignment horizontal="center" vertical="center" wrapText="1"/>
      <protection locked="0"/>
    </xf>
    <xf numFmtId="0" fontId="50" fillId="7" borderId="60" xfId="0" applyFont="1" applyFill="1" applyBorder="1" applyAlignment="1" applyProtection="1">
      <alignment horizontal="center" vertical="center" wrapText="1"/>
      <protection locked="0"/>
    </xf>
    <xf numFmtId="0" fontId="7" fillId="0" borderId="22" xfId="0" applyFont="1" applyBorder="1" applyAlignment="1" applyProtection="1">
      <alignment horizontal="left" vertical="center"/>
      <protection hidden="1"/>
    </xf>
    <xf numFmtId="0" fontId="7" fillId="6" borderId="22" xfId="0" applyFont="1" applyFill="1" applyBorder="1" applyAlignment="1" applyProtection="1">
      <alignment vertical="center"/>
      <protection hidden="1"/>
    </xf>
    <xf numFmtId="166" fontId="7" fillId="0" borderId="10" xfId="0" applyNumberFormat="1" applyFont="1" applyBorder="1" applyAlignment="1" applyProtection="1">
      <alignment horizontal="right" vertical="center"/>
      <protection locked="0"/>
    </xf>
    <xf numFmtId="4" fontId="51" fillId="0" borderId="20" xfId="0" applyNumberFormat="1" applyFont="1" applyBorder="1" applyAlignment="1" applyProtection="1">
      <alignment horizontal="right" vertical="center"/>
      <protection hidden="1"/>
    </xf>
    <xf numFmtId="4" fontId="51" fillId="0" borderId="10" xfId="0" applyNumberFormat="1" applyFont="1" applyBorder="1" applyAlignment="1" applyProtection="1">
      <alignment horizontal="right" vertical="center"/>
      <protection hidden="1"/>
    </xf>
    <xf numFmtId="166" fontId="7" fillId="0" borderId="20" xfId="0" applyNumberFormat="1" applyFont="1" applyBorder="1" applyAlignment="1" applyProtection="1">
      <alignment horizontal="right" vertical="center"/>
      <protection locked="0"/>
    </xf>
    <xf numFmtId="166" fontId="7" fillId="0" borderId="57" xfId="0" applyNumberFormat="1" applyFont="1" applyBorder="1" applyAlignment="1" applyProtection="1">
      <alignment horizontal="right" vertical="center"/>
      <protection locked="0"/>
    </xf>
    <xf numFmtId="4" fontId="33" fillId="0" borderId="35" xfId="0" applyNumberFormat="1" applyFont="1" applyBorder="1" applyAlignment="1" applyProtection="1">
      <alignment horizontal="center" vertical="center"/>
      <protection locked="0"/>
    </xf>
    <xf numFmtId="4" fontId="33" fillId="0" borderId="38" xfId="0" quotePrefix="1" applyNumberFormat="1" applyFont="1" applyBorder="1" applyAlignment="1" applyProtection="1">
      <alignment horizontal="center" vertical="center"/>
      <protection locked="0"/>
    </xf>
    <xf numFmtId="4" fontId="33" fillId="0" borderId="26" xfId="0" applyNumberFormat="1" applyFont="1" applyBorder="1" applyAlignment="1" applyProtection="1">
      <alignment horizontal="center" vertical="center"/>
      <protection locked="0"/>
    </xf>
    <xf numFmtId="0" fontId="2" fillId="0" borderId="2" xfId="0" applyFont="1" applyBorder="1" applyAlignment="1" applyProtection="1">
      <alignment horizontal="right" vertical="center"/>
      <protection hidden="1"/>
    </xf>
    <xf numFmtId="0" fontId="2" fillId="0" borderId="13" xfId="0" applyFont="1" applyBorder="1" applyAlignment="1" applyProtection="1">
      <alignment horizontal="right" vertical="center"/>
      <protection hidden="1"/>
    </xf>
    <xf numFmtId="169" fontId="2" fillId="0" borderId="20" xfId="0" applyNumberFormat="1" applyFont="1" applyBorder="1" applyAlignment="1" applyProtection="1">
      <alignment horizontal="right" vertical="center"/>
      <protection hidden="1"/>
    </xf>
    <xf numFmtId="0" fontId="2" fillId="0" borderId="29" xfId="0" applyFont="1" applyBorder="1" applyAlignment="1" applyProtection="1">
      <alignment horizontal="right" vertical="center"/>
      <protection hidden="1"/>
    </xf>
    <xf numFmtId="0" fontId="2" fillId="0" borderId="25" xfId="0" applyFont="1" applyBorder="1" applyAlignment="1" applyProtection="1">
      <alignment horizontal="right" vertical="center"/>
      <protection hidden="1"/>
    </xf>
    <xf numFmtId="169" fontId="2" fillId="0" borderId="49" xfId="0" applyNumberFormat="1" applyFont="1" applyBorder="1" applyAlignment="1" applyProtection="1">
      <alignment horizontal="right" vertical="center"/>
      <protection hidden="1"/>
    </xf>
    <xf numFmtId="169" fontId="2" fillId="0" borderId="26" xfId="0" applyNumberFormat="1" applyFont="1" applyBorder="1" applyAlignment="1" applyProtection="1">
      <alignment horizontal="right" vertical="center"/>
      <protection hidden="1"/>
    </xf>
    <xf numFmtId="169" fontId="2" fillId="0" borderId="28" xfId="0" applyNumberFormat="1" applyFont="1" applyBorder="1" applyAlignment="1" applyProtection="1">
      <alignment horizontal="right" vertical="center"/>
      <protection hidden="1"/>
    </xf>
    <xf numFmtId="0" fontId="2" fillId="0" borderId="27" xfId="0" applyFont="1" applyBorder="1" applyAlignment="1" applyProtection="1">
      <alignment horizontal="right" vertical="center"/>
      <protection hidden="1"/>
    </xf>
    <xf numFmtId="0" fontId="2" fillId="0" borderId="18" xfId="0" applyFont="1" applyBorder="1" applyAlignment="1" applyProtection="1">
      <alignment horizontal="right" vertical="center"/>
      <protection hidden="1"/>
    </xf>
    <xf numFmtId="0" fontId="2" fillId="0" borderId="17" xfId="0" applyFont="1" applyBorder="1" applyAlignment="1" applyProtection="1">
      <alignment horizontal="right" vertical="center"/>
      <protection hidden="1"/>
    </xf>
    <xf numFmtId="0" fontId="2" fillId="0" borderId="0" xfId="0" applyFont="1" applyAlignment="1" applyProtection="1">
      <alignment horizontal="left" vertical="center" wrapText="1"/>
      <protection hidden="1"/>
    </xf>
    <xf numFmtId="0" fontId="0" fillId="0" borderId="0" xfId="0" applyAlignment="1" applyProtection="1">
      <alignment horizontal="left" vertical="top" wrapText="1"/>
      <protection hidden="1"/>
    </xf>
    <xf numFmtId="0" fontId="3" fillId="0" borderId="15" xfId="0" applyFont="1" applyBorder="1" applyAlignment="1" applyProtection="1">
      <alignment horizontal="right" vertical="center"/>
      <protection hidden="1"/>
    </xf>
    <xf numFmtId="0" fontId="0" fillId="0" borderId="0" xfId="0" applyAlignment="1" applyProtection="1">
      <alignment horizontal="right" vertical="top"/>
      <protection hidden="1"/>
    </xf>
    <xf numFmtId="0" fontId="19" fillId="0" borderId="0" xfId="0" applyFont="1" applyAlignment="1" applyProtection="1">
      <alignment horizontal="center" vertical="center"/>
      <protection hidden="1"/>
    </xf>
    <xf numFmtId="0" fontId="7" fillId="0" borderId="0" xfId="0" applyFont="1" applyAlignment="1" applyProtection="1">
      <alignment horizontal="right" vertical="center"/>
      <protection hidden="1"/>
    </xf>
    <xf numFmtId="0" fontId="3" fillId="0" borderId="13" xfId="0" applyFont="1" applyBorder="1" applyAlignment="1" applyProtection="1">
      <alignment horizontal="right" vertical="center"/>
      <protection hidden="1"/>
    </xf>
    <xf numFmtId="169" fontId="2" fillId="0" borderId="0" xfId="0" applyNumberFormat="1" applyFont="1" applyAlignment="1" applyProtection="1">
      <alignment horizontal="right" vertical="center"/>
      <protection hidden="1"/>
    </xf>
    <xf numFmtId="169" fontId="16" fillId="0" borderId="16" xfId="0" applyNumberFormat="1" applyFont="1" applyBorder="1" applyAlignment="1" applyProtection="1">
      <alignment horizontal="right" vertical="center"/>
      <protection hidden="1"/>
    </xf>
    <xf numFmtId="170" fontId="0" fillId="0" borderId="0" xfId="0" applyNumberFormat="1" applyAlignment="1" applyProtection="1">
      <alignment horizontal="left" vertical="center"/>
      <protection locked="0"/>
    </xf>
    <xf numFmtId="0" fontId="0" fillId="0" borderId="13" xfId="0" applyBorder="1" applyAlignment="1" applyProtection="1">
      <alignment horizontal="right" vertical="center"/>
      <protection hidden="1"/>
    </xf>
    <xf numFmtId="0" fontId="2" fillId="0" borderId="24" xfId="0" applyFont="1" applyBorder="1" applyAlignment="1" applyProtection="1">
      <alignment horizontal="right" vertical="center"/>
      <protection hidden="1"/>
    </xf>
    <xf numFmtId="0" fontId="2" fillId="0" borderId="5" xfId="0" applyFont="1" applyBorder="1" applyAlignment="1" applyProtection="1">
      <alignment horizontal="right" vertical="center"/>
      <protection hidden="1"/>
    </xf>
    <xf numFmtId="0" fontId="2" fillId="0" borderId="29" xfId="0" applyFont="1" applyBorder="1" applyAlignment="1" applyProtection="1">
      <alignment vertical="center"/>
      <protection hidden="1"/>
    </xf>
    <xf numFmtId="0" fontId="2" fillId="0" borderId="25" xfId="0" applyFont="1" applyBorder="1" applyAlignment="1" applyProtection="1">
      <alignment vertical="center"/>
      <protection hidden="1"/>
    </xf>
    <xf numFmtId="0" fontId="2" fillId="0" borderId="26" xfId="0" applyFont="1" applyBorder="1" applyAlignment="1" applyProtection="1">
      <alignment vertical="center"/>
      <protection hidden="1"/>
    </xf>
    <xf numFmtId="0" fontId="2" fillId="0" borderId="47" xfId="0" applyFont="1" applyBorder="1" applyAlignment="1" applyProtection="1">
      <alignment vertical="center"/>
      <protection hidden="1"/>
    </xf>
    <xf numFmtId="0" fontId="4" fillId="0" borderId="0" xfId="0" applyFont="1" applyAlignment="1" applyProtection="1">
      <alignment horizontal="center" vertical="center"/>
      <protection hidden="1"/>
    </xf>
    <xf numFmtId="0" fontId="1" fillId="0" borderId="15" xfId="0" applyFont="1" applyBorder="1" applyAlignment="1" applyProtection="1">
      <alignment vertical="center"/>
      <protection hidden="1"/>
    </xf>
    <xf numFmtId="0" fontId="53" fillId="0" borderId="15" xfId="0" applyFont="1" applyBorder="1" applyAlignment="1" applyProtection="1">
      <alignment vertical="center"/>
      <protection hidden="1"/>
    </xf>
    <xf numFmtId="4" fontId="2" fillId="0" borderId="15" xfId="1" applyNumberFormat="1" applyFont="1" applyBorder="1" applyAlignment="1" applyProtection="1">
      <alignment horizontal="right" vertical="center"/>
      <protection hidden="1"/>
    </xf>
    <xf numFmtId="4" fontId="15" fillId="0" borderId="15" xfId="1" applyNumberFormat="1" applyFont="1" applyBorder="1" applyAlignment="1" applyProtection="1">
      <alignment horizontal="right" vertical="center"/>
      <protection hidden="1"/>
    </xf>
    <xf numFmtId="0" fontId="15" fillId="0" borderId="15" xfId="0" applyFont="1" applyBorder="1" applyAlignment="1" applyProtection="1">
      <alignment horizontal="left" vertical="center"/>
      <protection hidden="1"/>
    </xf>
    <xf numFmtId="0" fontId="15" fillId="0" borderId="15" xfId="0" applyFont="1" applyBorder="1" applyAlignment="1" applyProtection="1">
      <alignment horizontal="center" vertical="center" textRotation="90" wrapText="1"/>
      <protection hidden="1"/>
    </xf>
    <xf numFmtId="0" fontId="1" fillId="0" borderId="13" xfId="0" applyFont="1" applyBorder="1" applyAlignment="1" applyProtection="1">
      <alignment horizontal="left" vertical="center"/>
      <protection hidden="1"/>
    </xf>
    <xf numFmtId="0" fontId="2" fillId="0" borderId="13" xfId="0" applyFont="1" applyBorder="1" applyAlignment="1" applyProtection="1">
      <alignment horizontal="left" vertical="center"/>
      <protection hidden="1"/>
    </xf>
    <xf numFmtId="4" fontId="2" fillId="0" borderId="13" xfId="1" applyNumberFormat="1" applyFont="1" applyBorder="1" applyAlignment="1" applyProtection="1">
      <alignment horizontal="right" vertical="center"/>
      <protection hidden="1"/>
    </xf>
    <xf numFmtId="4" fontId="15" fillId="0" borderId="13" xfId="1" applyNumberFormat="1" applyFont="1" applyBorder="1" applyAlignment="1" applyProtection="1">
      <alignment horizontal="right" vertical="center"/>
      <protection hidden="1"/>
    </xf>
    <xf numFmtId="0" fontId="15" fillId="0" borderId="13" xfId="0" applyFont="1" applyBorder="1" applyAlignment="1" applyProtection="1">
      <alignment horizontal="left" vertical="center"/>
      <protection hidden="1"/>
    </xf>
    <xf numFmtId="0" fontId="15" fillId="0" borderId="13" xfId="0" applyFont="1" applyBorder="1" applyAlignment="1" applyProtection="1">
      <alignment horizontal="center" vertical="center" textRotation="90" wrapText="1"/>
      <protection hidden="1"/>
    </xf>
    <xf numFmtId="0" fontId="10" fillId="0" borderId="0" xfId="0" applyFont="1" applyAlignment="1" applyProtection="1">
      <alignment horizontal="left" vertical="center"/>
      <protection hidden="1"/>
    </xf>
    <xf numFmtId="0" fontId="4" fillId="0" borderId="18" xfId="0" applyFont="1" applyBorder="1" applyAlignment="1" applyProtection="1">
      <alignment horizontal="left" vertical="center"/>
      <protection hidden="1"/>
    </xf>
    <xf numFmtId="169" fontId="4" fillId="0" borderId="0" xfId="0" applyNumberFormat="1" applyFont="1" applyAlignment="1" applyProtection="1">
      <alignment vertical="center"/>
      <protection hidden="1"/>
    </xf>
    <xf numFmtId="9" fontId="55" fillId="0" borderId="0" xfId="0" applyNumberFormat="1" applyFont="1" applyAlignment="1" applyProtection="1">
      <alignment horizontal="center" vertical="center"/>
      <protection hidden="1"/>
    </xf>
    <xf numFmtId="49" fontId="4" fillId="0" borderId="0" xfId="0" applyNumberFormat="1" applyFont="1" applyAlignment="1" applyProtection="1">
      <alignment horizontal="right" vertical="center"/>
      <protection hidden="1"/>
    </xf>
    <xf numFmtId="0" fontId="2" fillId="0" borderId="17" xfId="0" applyFont="1" applyBorder="1" applyAlignment="1" applyProtection="1">
      <alignment horizontal="left" vertical="center"/>
      <protection hidden="1"/>
    </xf>
    <xf numFmtId="169" fontId="2" fillId="0" borderId="13" xfId="0" applyNumberFormat="1" applyFont="1" applyBorder="1" applyAlignment="1" applyProtection="1">
      <alignment vertical="center"/>
      <protection hidden="1"/>
    </xf>
    <xf numFmtId="0" fontId="2" fillId="0" borderId="13" xfId="0" applyFont="1" applyBorder="1" applyAlignment="1" applyProtection="1">
      <alignment horizontal="center" vertical="center"/>
      <protection hidden="1"/>
    </xf>
    <xf numFmtId="9" fontId="3" fillId="0" borderId="13" xfId="0" applyNumberFormat="1" applyFont="1" applyBorder="1" applyAlignment="1" applyProtection="1">
      <alignment horizontal="center" vertical="center"/>
      <protection hidden="1"/>
    </xf>
    <xf numFmtId="49" fontId="2" fillId="0" borderId="13" xfId="0" applyNumberFormat="1" applyFont="1" applyBorder="1" applyAlignment="1" applyProtection="1">
      <alignment horizontal="right" vertical="center"/>
      <protection hidden="1"/>
    </xf>
    <xf numFmtId="169" fontId="3" fillId="0" borderId="10" xfId="0" applyNumberFormat="1" applyFont="1" applyBorder="1" applyAlignment="1" applyProtection="1">
      <alignment horizontal="right" vertical="center"/>
      <protection hidden="1"/>
    </xf>
    <xf numFmtId="169" fontId="4" fillId="0" borderId="0" xfId="0" applyNumberFormat="1" applyFont="1" applyAlignment="1" applyProtection="1">
      <alignment horizontal="right" vertical="center"/>
      <protection hidden="1"/>
    </xf>
    <xf numFmtId="169" fontId="4" fillId="0" borderId="18" xfId="0" applyNumberFormat="1" applyFont="1" applyBorder="1" applyAlignment="1" applyProtection="1">
      <alignment vertical="center"/>
      <protection hidden="1"/>
    </xf>
    <xf numFmtId="0" fontId="4" fillId="0" borderId="18" xfId="0" applyFont="1" applyBorder="1" applyAlignment="1" applyProtection="1">
      <alignment vertical="center"/>
      <protection hidden="1"/>
    </xf>
    <xf numFmtId="0" fontId="4" fillId="0" borderId="0" xfId="0" applyFont="1" applyAlignment="1" applyProtection="1">
      <alignment vertical="center"/>
      <protection hidden="1"/>
    </xf>
    <xf numFmtId="169" fontId="26" fillId="0" borderId="10" xfId="1" applyNumberFormat="1" applyFont="1" applyFill="1" applyBorder="1" applyAlignment="1" applyProtection="1">
      <alignment horizontal="right" vertical="center"/>
      <protection locked="0"/>
    </xf>
    <xf numFmtId="169" fontId="4" fillId="0" borderId="10" xfId="0" applyNumberFormat="1" applyFont="1" applyBorder="1" applyAlignment="1" applyProtection="1">
      <alignment horizontal="right" vertical="center"/>
      <protection hidden="1"/>
    </xf>
    <xf numFmtId="0" fontId="4" fillId="0" borderId="18" xfId="0" quotePrefix="1" applyFont="1" applyBorder="1" applyAlignment="1" applyProtection="1">
      <alignment vertical="center"/>
      <protection hidden="1"/>
    </xf>
    <xf numFmtId="0" fontId="4" fillId="0" borderId="10" xfId="0" applyFont="1" applyBorder="1" applyAlignment="1" applyProtection="1">
      <alignment vertical="center"/>
      <protection hidden="1"/>
    </xf>
    <xf numFmtId="169" fontId="4" fillId="0" borderId="16" xfId="0" applyNumberFormat="1" applyFont="1" applyBorder="1" applyAlignment="1" applyProtection="1">
      <alignment horizontal="right" vertical="center"/>
      <protection hidden="1"/>
    </xf>
    <xf numFmtId="0" fontId="4" fillId="0" borderId="19" xfId="0" applyFont="1" applyBorder="1" applyAlignment="1" applyProtection="1">
      <alignment horizontal="left" vertical="center"/>
      <protection hidden="1"/>
    </xf>
    <xf numFmtId="169" fontId="4" fillId="0" borderId="15" xfId="0" applyNumberFormat="1" applyFont="1" applyBorder="1" applyAlignment="1" applyProtection="1">
      <alignment vertical="center"/>
      <protection hidden="1"/>
    </xf>
    <xf numFmtId="0" fontId="4" fillId="0" borderId="15" xfId="0" applyFont="1" applyBorder="1" applyAlignment="1" applyProtection="1">
      <alignment horizontal="center" vertical="center"/>
      <protection hidden="1"/>
    </xf>
    <xf numFmtId="9" fontId="55" fillId="0" borderId="15" xfId="0" applyNumberFormat="1" applyFont="1" applyBorder="1" applyAlignment="1" applyProtection="1">
      <alignment horizontal="center" vertical="center"/>
      <protection hidden="1"/>
    </xf>
    <xf numFmtId="49" fontId="4" fillId="0" borderId="15" xfId="0" applyNumberFormat="1" applyFont="1" applyBorder="1" applyAlignment="1" applyProtection="1">
      <alignment horizontal="right" vertical="center"/>
      <protection hidden="1"/>
    </xf>
    <xf numFmtId="0" fontId="4" fillId="0" borderId="5" xfId="0" quotePrefix="1" applyFont="1" applyBorder="1" applyAlignment="1" applyProtection="1">
      <alignment vertical="center"/>
      <protection hidden="1"/>
    </xf>
    <xf numFmtId="0" fontId="4" fillId="0" borderId="0" xfId="0" quotePrefix="1" applyFont="1" applyAlignment="1" applyProtection="1">
      <alignment vertical="center"/>
      <protection hidden="1"/>
    </xf>
    <xf numFmtId="0" fontId="4" fillId="0" borderId="10" xfId="0" quotePrefix="1" applyFont="1" applyBorder="1" applyAlignment="1" applyProtection="1">
      <alignment vertical="center"/>
      <protection hidden="1"/>
    </xf>
    <xf numFmtId="0" fontId="56" fillId="0" borderId="0" xfId="0" applyFont="1" applyAlignment="1" applyProtection="1">
      <alignment vertical="center"/>
      <protection hidden="1"/>
    </xf>
    <xf numFmtId="0" fontId="57" fillId="0" borderId="0" xfId="0" applyFont="1" applyAlignment="1" applyProtection="1">
      <alignment vertical="center"/>
      <protection hidden="1"/>
    </xf>
    <xf numFmtId="0" fontId="54" fillId="0" borderId="0" xfId="0" applyFont="1" applyAlignment="1" applyProtection="1">
      <alignment vertical="center"/>
      <protection hidden="1"/>
    </xf>
    <xf numFmtId="169" fontId="4" fillId="0" borderId="19" xfId="0" applyNumberFormat="1" applyFont="1" applyBorder="1" applyAlignment="1" applyProtection="1">
      <alignment vertical="center"/>
      <protection hidden="1"/>
    </xf>
    <xf numFmtId="165" fontId="52" fillId="0" borderId="14" xfId="0" applyNumberFormat="1" applyFont="1" applyBorder="1" applyAlignment="1" applyProtection="1">
      <alignment horizontal="right" vertical="center" wrapText="1"/>
      <protection locked="0"/>
    </xf>
    <xf numFmtId="165" fontId="52" fillId="0" borderId="7" xfId="0" applyNumberFormat="1" applyFont="1" applyBorder="1" applyAlignment="1" applyProtection="1">
      <alignment horizontal="right" vertical="center" wrapText="1"/>
      <protection locked="0"/>
    </xf>
    <xf numFmtId="165" fontId="52" fillId="0" borderId="53" xfId="0" applyNumberFormat="1" applyFont="1" applyBorder="1" applyAlignment="1" applyProtection="1">
      <alignment horizontal="right" vertical="center"/>
      <protection locked="0"/>
    </xf>
    <xf numFmtId="165" fontId="52" fillId="0" borderId="7" xfId="0" applyNumberFormat="1" applyFont="1" applyBorder="1" applyAlignment="1" applyProtection="1">
      <alignment horizontal="right" vertical="center"/>
      <protection locked="0"/>
    </xf>
    <xf numFmtId="165" fontId="52" fillId="0" borderId="0" xfId="0" applyNumberFormat="1" applyFont="1" applyAlignment="1" applyProtection="1">
      <alignment horizontal="right" vertical="center"/>
      <protection locked="0"/>
    </xf>
    <xf numFmtId="165" fontId="52" fillId="0" borderId="2" xfId="0" applyNumberFormat="1" applyFont="1" applyBorder="1" applyAlignment="1" applyProtection="1">
      <alignment horizontal="right" vertical="center"/>
      <protection locked="0"/>
    </xf>
    <xf numFmtId="4" fontId="7" fillId="0" borderId="68" xfId="0" applyNumberFormat="1" applyFont="1" applyBorder="1" applyAlignment="1" applyProtection="1">
      <alignment horizontal="right" vertical="center"/>
      <protection hidden="1"/>
    </xf>
    <xf numFmtId="0" fontId="7" fillId="12" borderId="5" xfId="0" applyFont="1" applyFill="1" applyBorder="1" applyAlignment="1" applyProtection="1">
      <alignment horizontal="center" vertical="center"/>
      <protection hidden="1"/>
    </xf>
    <xf numFmtId="0" fontId="7" fillId="12" borderId="0" xfId="0" applyFont="1" applyFill="1" applyAlignment="1" applyProtection="1">
      <alignment horizontal="center" vertical="center"/>
      <protection hidden="1"/>
    </xf>
    <xf numFmtId="0" fontId="7" fillId="10" borderId="0" xfId="0" applyFont="1" applyFill="1" applyAlignment="1" applyProtection="1">
      <alignment horizontal="center" vertical="center"/>
      <protection hidden="1"/>
    </xf>
    <xf numFmtId="0" fontId="7" fillId="11" borderId="0" xfId="0" applyFont="1" applyFill="1" applyAlignment="1" applyProtection="1">
      <alignment horizontal="center" vertical="center"/>
      <protection hidden="1"/>
    </xf>
    <xf numFmtId="0" fontId="7" fillId="11" borderId="2" xfId="0" applyFont="1" applyFill="1" applyBorder="1" applyAlignment="1" applyProtection="1">
      <alignment horizontal="center" vertical="center"/>
      <protection hidden="1"/>
    </xf>
    <xf numFmtId="0" fontId="0" fillId="13" borderId="0" xfId="0" applyFill="1" applyAlignment="1" applyProtection="1">
      <alignment vertical="center"/>
      <protection hidden="1"/>
    </xf>
    <xf numFmtId="0" fontId="0" fillId="10" borderId="0" xfId="0" applyFill="1" applyAlignment="1" applyProtection="1">
      <alignment vertical="center"/>
      <protection hidden="1"/>
    </xf>
    <xf numFmtId="0" fontId="0" fillId="11" borderId="0" xfId="0" applyFill="1" applyAlignment="1" applyProtection="1">
      <alignment vertical="center"/>
      <protection hidden="1"/>
    </xf>
    <xf numFmtId="4" fontId="3" fillId="0" borderId="18" xfId="1" applyNumberFormat="1" applyFont="1" applyFill="1" applyBorder="1" applyAlignment="1" applyProtection="1">
      <alignment horizontal="left" vertical="center"/>
      <protection hidden="1"/>
    </xf>
    <xf numFmtId="4" fontId="7" fillId="0" borderId="28" xfId="1" applyNumberFormat="1" applyFont="1" applyFill="1" applyBorder="1" applyAlignment="1" applyProtection="1">
      <alignment horizontal="center" vertical="center"/>
      <protection hidden="1"/>
    </xf>
    <xf numFmtId="172" fontId="59" fillId="0" borderId="22" xfId="0" applyNumberFormat="1" applyFont="1" applyBorder="1" applyAlignment="1" applyProtection="1">
      <alignment horizontal="center" vertical="center"/>
      <protection hidden="1"/>
    </xf>
    <xf numFmtId="9" fontId="59" fillId="0" borderId="21" xfId="0" applyNumberFormat="1" applyFont="1" applyBorder="1" applyAlignment="1" applyProtection="1">
      <alignment horizontal="center" vertical="center"/>
      <protection hidden="1"/>
    </xf>
    <xf numFmtId="9" fontId="59" fillId="0" borderId="22" xfId="0" applyNumberFormat="1" applyFont="1" applyBorder="1" applyAlignment="1" applyProtection="1">
      <alignment horizontal="center" vertical="center"/>
      <protection hidden="1"/>
    </xf>
    <xf numFmtId="9" fontId="59" fillId="0" borderId="3" xfId="0" applyNumberFormat="1" applyFont="1" applyBorder="1" applyAlignment="1" applyProtection="1">
      <alignment horizontal="center" vertical="center"/>
      <protection hidden="1"/>
    </xf>
    <xf numFmtId="0" fontId="59" fillId="0" borderId="22" xfId="0" applyFont="1" applyBorder="1" applyAlignment="1" applyProtection="1">
      <alignment horizontal="center" vertical="center"/>
      <protection hidden="1"/>
    </xf>
    <xf numFmtId="0" fontId="59" fillId="0" borderId="3" xfId="0" applyFont="1" applyBorder="1" applyAlignment="1" applyProtection="1">
      <alignment horizontal="center" vertical="center"/>
      <protection hidden="1"/>
    </xf>
    <xf numFmtId="9" fontId="59" fillId="0" borderId="56" xfId="0" applyNumberFormat="1" applyFont="1" applyBorder="1" applyAlignment="1" applyProtection="1">
      <alignment horizontal="center" vertical="center"/>
      <protection hidden="1"/>
    </xf>
    <xf numFmtId="0" fontId="60" fillId="0" borderId="0" xfId="0" applyFont="1" applyAlignment="1" applyProtection="1">
      <alignment horizontal="right" vertical="center"/>
      <protection hidden="1"/>
    </xf>
    <xf numFmtId="0" fontId="49" fillId="0" borderId="56" xfId="0" applyFont="1" applyBorder="1" applyAlignment="1" applyProtection="1">
      <alignment horizontal="center" vertical="center"/>
      <protection hidden="1"/>
    </xf>
    <xf numFmtId="0" fontId="61" fillId="0" borderId="18" xfId="0" applyFont="1" applyBorder="1" applyAlignment="1" applyProtection="1">
      <alignment horizontal="right" vertical="center"/>
      <protection hidden="1"/>
    </xf>
    <xf numFmtId="0" fontId="61" fillId="0" borderId="0" xfId="0" applyFont="1" applyAlignment="1" applyProtection="1">
      <alignment horizontal="right" vertical="center"/>
      <protection hidden="1"/>
    </xf>
    <xf numFmtId="169" fontId="61" fillId="0" borderId="10" xfId="0" applyNumberFormat="1" applyFont="1" applyBorder="1" applyAlignment="1" applyProtection="1">
      <alignment horizontal="right" vertical="center"/>
      <protection hidden="1"/>
    </xf>
    <xf numFmtId="0" fontId="62" fillId="0" borderId="18" xfId="0" quotePrefix="1" applyFont="1" applyBorder="1" applyAlignment="1" applyProtection="1">
      <alignment vertical="center"/>
      <protection hidden="1"/>
    </xf>
    <xf numFmtId="169" fontId="60" fillId="0" borderId="10" xfId="1" applyNumberFormat="1" applyFont="1" applyFill="1" applyBorder="1" applyAlignment="1" applyProtection="1">
      <alignment horizontal="right" vertical="center"/>
      <protection hidden="1"/>
    </xf>
    <xf numFmtId="0" fontId="8" fillId="0" borderId="0" xfId="0" applyFont="1" applyAlignment="1" applyProtection="1">
      <alignment horizontal="left" vertical="center" wrapText="1"/>
      <protection hidden="1"/>
    </xf>
    <xf numFmtId="0" fontId="1" fillId="0" borderId="0" xfId="0" applyFont="1" applyAlignment="1" applyProtection="1">
      <alignment vertical="center"/>
      <protection hidden="1"/>
    </xf>
    <xf numFmtId="0" fontId="65" fillId="0" borderId="0" xfId="3" applyFont="1" applyAlignment="1" applyProtection="1">
      <alignment vertical="center"/>
      <protection locked="0"/>
    </xf>
    <xf numFmtId="0" fontId="0" fillId="0" borderId="0" xfId="0" applyAlignment="1">
      <alignment vertical="center"/>
    </xf>
    <xf numFmtId="0" fontId="64" fillId="0" borderId="0" xfId="3" applyAlignment="1" applyProtection="1">
      <alignment vertical="center"/>
      <protection locked="0"/>
    </xf>
    <xf numFmtId="0" fontId="4" fillId="0" borderId="0" xfId="0" applyFont="1" applyAlignment="1">
      <alignment horizontal="center" vertical="center"/>
    </xf>
    <xf numFmtId="0" fontId="4" fillId="0" borderId="0" xfId="0" applyFont="1" applyAlignment="1">
      <alignment vertical="center"/>
    </xf>
    <xf numFmtId="0" fontId="65" fillId="0" borderId="0" xfId="3" applyFont="1" applyAlignment="1" applyProtection="1">
      <alignment horizontal="left" vertical="center"/>
      <protection locked="0"/>
    </xf>
    <xf numFmtId="0" fontId="64" fillId="0" borderId="0" xfId="3" applyAlignment="1" applyProtection="1">
      <alignment horizontal="left" vertical="center"/>
      <protection locked="0"/>
    </xf>
    <xf numFmtId="0" fontId="4" fillId="0" borderId="0" xfId="0" applyFont="1" applyAlignment="1">
      <alignment horizontal="left" vertical="center"/>
    </xf>
    <xf numFmtId="0" fontId="65" fillId="0" borderId="0" xfId="3" applyFont="1" applyAlignment="1" applyProtection="1">
      <alignment horizontal="right" vertical="center"/>
      <protection locked="0"/>
    </xf>
    <xf numFmtId="0" fontId="64" fillId="13" borderId="0" xfId="3" applyFill="1" applyAlignment="1" applyProtection="1">
      <alignment horizontal="right" vertical="center"/>
      <protection locked="0"/>
    </xf>
    <xf numFmtId="0" fontId="64" fillId="15" borderId="0" xfId="3" applyFill="1" applyAlignment="1" applyProtection="1">
      <alignment horizontal="right" vertical="center"/>
      <protection locked="0"/>
    </xf>
    <xf numFmtId="0" fontId="64" fillId="14" borderId="0" xfId="3" applyFill="1" applyAlignment="1" applyProtection="1">
      <alignment horizontal="right" vertical="center"/>
      <protection locked="0"/>
    </xf>
    <xf numFmtId="0" fontId="64" fillId="0" borderId="0" xfId="3" applyAlignment="1" applyProtection="1">
      <alignment horizontal="right" vertical="center"/>
      <protection locked="0"/>
    </xf>
    <xf numFmtId="0" fontId="0" fillId="0" borderId="0" xfId="0" applyAlignment="1">
      <alignment horizontal="right" vertical="center"/>
    </xf>
    <xf numFmtId="0" fontId="7" fillId="0" borderId="1" xfId="0" applyFont="1" applyBorder="1" applyAlignment="1" applyProtection="1">
      <alignment horizontal="center" vertical="center"/>
      <protection hidden="1"/>
    </xf>
    <xf numFmtId="0" fontId="7" fillId="0" borderId="2" xfId="0" applyFont="1" applyBorder="1" applyAlignment="1" applyProtection="1">
      <alignment horizontal="right" vertical="center"/>
      <protection hidden="1"/>
    </xf>
    <xf numFmtId="169" fontId="10" fillId="0" borderId="10" xfId="0" applyNumberFormat="1" applyFont="1" applyBorder="1" applyAlignment="1" applyProtection="1">
      <alignment horizontal="right" vertical="center"/>
      <protection locked="0"/>
    </xf>
    <xf numFmtId="4" fontId="7" fillId="0" borderId="3" xfId="0" applyNumberFormat="1" applyFont="1" applyBorder="1" applyAlignment="1" applyProtection="1">
      <alignment horizontal="center" vertical="center"/>
      <protection hidden="1"/>
    </xf>
    <xf numFmtId="0" fontId="28" fillId="0" borderId="3" xfId="0" quotePrefix="1" applyFont="1" applyBorder="1" applyAlignment="1" applyProtection="1">
      <alignment horizontal="center" vertical="center" wrapText="1"/>
      <protection hidden="1"/>
    </xf>
    <xf numFmtId="0" fontId="28" fillId="0" borderId="38" xfId="0" applyFont="1" applyBorder="1" applyAlignment="1" applyProtection="1">
      <alignment horizontal="center" vertical="center" wrapText="1"/>
      <protection hidden="1"/>
    </xf>
    <xf numFmtId="0" fontId="18" fillId="0" borderId="35" xfId="0" applyFont="1" applyBorder="1" applyAlignment="1" applyProtection="1">
      <alignment horizontal="center" vertical="center"/>
      <protection hidden="1"/>
    </xf>
    <xf numFmtId="0" fontId="2" fillId="0" borderId="2" xfId="0" applyFont="1" applyBorder="1" applyAlignment="1" applyProtection="1">
      <alignment vertical="center"/>
      <protection hidden="1"/>
    </xf>
    <xf numFmtId="0" fontId="28" fillId="0" borderId="35" xfId="0" applyFont="1" applyBorder="1" applyAlignment="1" applyProtection="1">
      <alignment horizontal="center" vertical="center" wrapText="1"/>
      <protection hidden="1"/>
    </xf>
    <xf numFmtId="0" fontId="28" fillId="0" borderId="27" xfId="0" quotePrefix="1" applyFont="1" applyBorder="1" applyAlignment="1" applyProtection="1">
      <alignment horizontal="center" vertical="center"/>
      <protection hidden="1"/>
    </xf>
    <xf numFmtId="0" fontId="28" fillId="0" borderId="28" xfId="0" quotePrefix="1" applyFont="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0" xfId="0" applyFont="1" applyAlignment="1" applyProtection="1">
      <alignment horizontal="left" vertical="center"/>
      <protection hidden="1"/>
    </xf>
    <xf numFmtId="0" fontId="61" fillId="0" borderId="0" xfId="0" applyFont="1" applyAlignment="1" applyProtection="1">
      <alignment horizontal="center" vertical="center"/>
      <protection hidden="1"/>
    </xf>
    <xf numFmtId="0" fontId="1" fillId="0" borderId="0" xfId="0" applyFont="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 fillId="0" borderId="0" xfId="0" applyFont="1" applyAlignment="1" applyProtection="1">
      <alignment horizontal="right" vertical="center"/>
      <protection hidden="1"/>
    </xf>
    <xf numFmtId="0" fontId="41" fillId="0" borderId="0" xfId="0" applyFont="1" applyAlignment="1" applyProtection="1">
      <alignment vertical="center" wrapText="1"/>
      <protection hidden="1"/>
    </xf>
    <xf numFmtId="169" fontId="26" fillId="0" borderId="10" xfId="1" applyNumberFormat="1" applyFont="1" applyFill="1" applyBorder="1" applyAlignment="1" applyProtection="1">
      <alignment horizontal="right" vertical="center"/>
      <protection hidden="1"/>
    </xf>
    <xf numFmtId="0" fontId="2" fillId="0" borderId="0" xfId="0" applyFont="1" applyAlignment="1" applyProtection="1">
      <alignment horizontal="center" vertical="center" wrapText="1"/>
      <protection hidden="1"/>
    </xf>
    <xf numFmtId="164" fontId="48" fillId="0" borderId="0" xfId="0" applyNumberFormat="1" applyFont="1" applyAlignment="1" applyProtection="1">
      <alignment horizontal="center" vertical="center"/>
      <protection hidden="1"/>
    </xf>
    <xf numFmtId="0" fontId="4" fillId="0" borderId="0" xfId="0" applyFont="1" applyAlignment="1" applyProtection="1">
      <alignment horizontal="right" vertical="center" wrapText="1"/>
      <protection hidden="1"/>
    </xf>
    <xf numFmtId="0" fontId="4" fillId="0" borderId="0" xfId="0" applyFont="1" applyAlignment="1" applyProtection="1">
      <alignment horizontal="right" vertical="top"/>
      <protection hidden="1"/>
    </xf>
    <xf numFmtId="0" fontId="4" fillId="0" borderId="0" xfId="0" applyFont="1" applyAlignment="1" applyProtection="1">
      <alignment horizontal="left" vertical="top" wrapText="1"/>
      <protection hidden="1"/>
    </xf>
    <xf numFmtId="0" fontId="2" fillId="0" borderId="5" xfId="0" applyFont="1" applyBorder="1" applyAlignment="1" applyProtection="1">
      <alignment vertical="center"/>
      <protection hidden="1"/>
    </xf>
    <xf numFmtId="0" fontId="2" fillId="0" borderId="49" xfId="0" applyFont="1" applyBorder="1" applyAlignment="1" applyProtection="1">
      <alignment vertical="center"/>
      <protection hidden="1"/>
    </xf>
    <xf numFmtId="0" fontId="66" fillId="0" borderId="0" xfId="0" applyFont="1" applyAlignment="1" applyProtection="1">
      <alignment horizontal="center" vertical="center"/>
      <protection hidden="1"/>
    </xf>
    <xf numFmtId="0" fontId="3" fillId="0" borderId="97" xfId="0" applyFont="1" applyBorder="1" applyAlignment="1" applyProtection="1">
      <alignment horizontal="center" vertical="center"/>
      <protection hidden="1"/>
    </xf>
    <xf numFmtId="0" fontId="16" fillId="0" borderId="98" xfId="0" applyFont="1" applyBorder="1" applyAlignment="1" applyProtection="1">
      <alignment horizontal="left" vertical="center"/>
      <protection hidden="1"/>
    </xf>
    <xf numFmtId="169" fontId="16" fillId="0" borderId="98" xfId="0" applyNumberFormat="1" applyFont="1" applyBorder="1" applyAlignment="1" applyProtection="1">
      <alignment vertical="center"/>
      <protection hidden="1"/>
    </xf>
    <xf numFmtId="0" fontId="16" fillId="0" borderId="99" xfId="0" applyFont="1" applyBorder="1" applyAlignment="1" applyProtection="1">
      <alignment vertical="center"/>
      <protection hidden="1"/>
    </xf>
    <xf numFmtId="0" fontId="4" fillId="0" borderId="0" xfId="0" applyFont="1" applyAlignment="1" applyProtection="1">
      <alignment horizontal="center" vertical="top"/>
      <protection hidden="1"/>
    </xf>
    <xf numFmtId="0" fontId="4" fillId="0" borderId="0" xfId="0" applyFont="1" applyAlignment="1" applyProtection="1">
      <alignment vertical="top"/>
      <protection hidden="1"/>
    </xf>
    <xf numFmtId="4" fontId="19" fillId="0" borderId="0" xfId="0" applyNumberFormat="1" applyFont="1" applyAlignment="1" applyProtection="1">
      <alignment horizontal="right" vertical="center"/>
      <protection locked="0"/>
    </xf>
    <xf numFmtId="0" fontId="1" fillId="0" borderId="0" xfId="0" applyFont="1" applyAlignment="1" applyProtection="1">
      <alignment horizontal="right" vertical="top"/>
      <protection hidden="1"/>
    </xf>
    <xf numFmtId="0" fontId="1" fillId="0" borderId="0" xfId="0" applyFont="1" applyAlignment="1" applyProtection="1">
      <alignment vertical="top"/>
      <protection hidden="1"/>
    </xf>
    <xf numFmtId="0" fontId="1" fillId="0" borderId="0" xfId="0" applyFont="1" applyAlignment="1" applyProtection="1">
      <alignment vertical="top" wrapText="1"/>
      <protection hidden="1"/>
    </xf>
    <xf numFmtId="0" fontId="1" fillId="0" borderId="0" xfId="0" applyFont="1" applyAlignment="1" applyProtection="1">
      <alignment horizontal="left" vertical="top"/>
      <protection locked="0"/>
    </xf>
    <xf numFmtId="0" fontId="7" fillId="0" borderId="26" xfId="0" applyFont="1" applyBorder="1" applyAlignment="1" applyProtection="1">
      <alignment horizontal="center"/>
      <protection locked="0"/>
    </xf>
    <xf numFmtId="0" fontId="7" fillId="2" borderId="100" xfId="0" applyFont="1" applyFill="1" applyBorder="1" applyAlignment="1" applyProtection="1">
      <alignment horizontal="left" vertical="center"/>
      <protection hidden="1"/>
    </xf>
    <xf numFmtId="166" fontId="7" fillId="2" borderId="101" xfId="0" applyNumberFormat="1" applyFont="1" applyFill="1" applyBorder="1" applyAlignment="1" applyProtection="1">
      <alignment horizontal="right" vertical="center"/>
      <protection hidden="1"/>
    </xf>
    <xf numFmtId="0" fontId="7" fillId="9" borderId="100" xfId="0" applyFont="1" applyFill="1" applyBorder="1" applyAlignment="1" applyProtection="1">
      <alignment horizontal="center" vertical="center"/>
      <protection hidden="1"/>
    </xf>
    <xf numFmtId="166" fontId="7" fillId="9" borderId="101" xfId="0" applyNumberFormat="1" applyFont="1" applyFill="1" applyBorder="1" applyAlignment="1" applyProtection="1">
      <alignment horizontal="right" vertical="center"/>
      <protection hidden="1"/>
    </xf>
    <xf numFmtId="4" fontId="7" fillId="0" borderId="100" xfId="0" applyNumberFormat="1" applyFont="1" applyBorder="1" applyAlignment="1" applyProtection="1">
      <alignment horizontal="center" vertical="center"/>
      <protection hidden="1"/>
    </xf>
    <xf numFmtId="0" fontId="7" fillId="0" borderId="92" xfId="0" applyFont="1" applyBorder="1" applyAlignment="1" applyProtection="1">
      <alignment horizontal="left" vertical="center"/>
      <protection hidden="1"/>
    </xf>
    <xf numFmtId="166" fontId="7" fillId="0" borderId="101" xfId="0" applyNumberFormat="1" applyFont="1" applyBorder="1" applyAlignment="1" applyProtection="1">
      <alignment horizontal="right" vertical="center"/>
      <protection hidden="1"/>
    </xf>
    <xf numFmtId="4" fontId="7" fillId="3" borderId="100" xfId="0" applyNumberFormat="1" applyFont="1" applyFill="1" applyBorder="1" applyAlignment="1" applyProtection="1">
      <alignment horizontal="center" vertical="center"/>
      <protection hidden="1"/>
    </xf>
    <xf numFmtId="4" fontId="7" fillId="8" borderId="100" xfId="0" applyNumberFormat="1" applyFont="1" applyFill="1" applyBorder="1" applyAlignment="1" applyProtection="1">
      <alignment horizontal="center" vertical="center"/>
      <protection hidden="1"/>
    </xf>
    <xf numFmtId="0" fontId="7" fillId="0" borderId="101" xfId="0" applyFont="1" applyBorder="1" applyAlignment="1" applyProtection="1">
      <alignment horizontal="center"/>
      <protection hidden="1"/>
    </xf>
    <xf numFmtId="166" fontId="7" fillId="18" borderId="101" xfId="0" applyNumberFormat="1" applyFont="1" applyFill="1" applyBorder="1" applyAlignment="1" applyProtection="1">
      <alignment horizontal="right" vertical="center"/>
      <protection hidden="1"/>
    </xf>
    <xf numFmtId="166" fontId="7" fillId="19" borderId="93" xfId="0" applyNumberFormat="1" applyFont="1" applyFill="1" applyBorder="1" applyAlignment="1" applyProtection="1">
      <alignment horizontal="right" vertical="center"/>
      <protection hidden="1"/>
    </xf>
    <xf numFmtId="0" fontId="7" fillId="19" borderId="92" xfId="0" applyFont="1" applyFill="1" applyBorder="1" applyAlignment="1" applyProtection="1">
      <alignment horizontal="left" vertical="center"/>
      <protection hidden="1"/>
    </xf>
    <xf numFmtId="0" fontId="7" fillId="18" borderId="92" xfId="0" applyFont="1" applyFill="1" applyBorder="1" applyAlignment="1" applyProtection="1">
      <alignment horizontal="left" vertical="center"/>
      <protection hidden="1"/>
    </xf>
    <xf numFmtId="0" fontId="7" fillId="17" borderId="92" xfId="0" applyFont="1" applyFill="1" applyBorder="1" applyAlignment="1" applyProtection="1">
      <alignment horizontal="left" vertical="center"/>
      <protection hidden="1"/>
    </xf>
    <xf numFmtId="4" fontId="51" fillId="0" borderId="51" xfId="0" applyNumberFormat="1" applyFont="1" applyBorder="1" applyAlignment="1" applyProtection="1">
      <alignment horizontal="right" vertical="center"/>
      <protection hidden="1"/>
    </xf>
    <xf numFmtId="4" fontId="51" fillId="0" borderId="26" xfId="0" applyNumberFormat="1" applyFont="1" applyBorder="1" applyAlignment="1" applyProtection="1">
      <alignment horizontal="right" vertical="center"/>
      <protection hidden="1"/>
    </xf>
    <xf numFmtId="4" fontId="51" fillId="0" borderId="50" xfId="0" applyNumberFormat="1" applyFont="1" applyBorder="1" applyAlignment="1" applyProtection="1">
      <alignment horizontal="right" vertical="center"/>
      <protection hidden="1"/>
    </xf>
    <xf numFmtId="4" fontId="51" fillId="2" borderId="101" xfId="0" applyNumberFormat="1" applyFont="1" applyFill="1" applyBorder="1" applyAlignment="1" applyProtection="1">
      <alignment horizontal="right" vertical="center"/>
      <protection hidden="1"/>
    </xf>
    <xf numFmtId="4" fontId="51" fillId="17" borderId="101" xfId="0" applyNumberFormat="1" applyFont="1" applyFill="1" applyBorder="1" applyAlignment="1" applyProtection="1">
      <alignment horizontal="right" vertical="center"/>
      <protection hidden="1"/>
    </xf>
    <xf numFmtId="4" fontId="51" fillId="18" borderId="101" xfId="0" applyNumberFormat="1" applyFont="1" applyFill="1" applyBorder="1" applyAlignment="1" applyProtection="1">
      <alignment horizontal="right" vertical="center"/>
      <protection hidden="1"/>
    </xf>
    <xf numFmtId="4" fontId="51" fillId="19" borderId="101" xfId="0" applyNumberFormat="1" applyFont="1" applyFill="1" applyBorder="1" applyAlignment="1" applyProtection="1">
      <alignment horizontal="right" vertical="center"/>
      <protection hidden="1"/>
    </xf>
    <xf numFmtId="4" fontId="51" fillId="0" borderId="101" xfId="0" applyNumberFormat="1" applyFont="1" applyBorder="1" applyAlignment="1" applyProtection="1">
      <alignment horizontal="right" vertical="center"/>
      <protection hidden="1"/>
    </xf>
    <xf numFmtId="4" fontId="52" fillId="0" borderId="0" xfId="0" applyNumberFormat="1" applyFont="1" applyAlignment="1" applyProtection="1">
      <alignment horizontal="right" vertical="center"/>
      <protection hidden="1"/>
    </xf>
    <xf numFmtId="166" fontId="52" fillId="0" borderId="48" xfId="0" applyNumberFormat="1" applyFont="1" applyBorder="1" applyAlignment="1" applyProtection="1">
      <alignment horizontal="center" vertical="center"/>
      <protection locked="0"/>
    </xf>
    <xf numFmtId="166" fontId="52" fillId="0" borderId="25" xfId="0" applyNumberFormat="1" applyFont="1" applyBorder="1" applyAlignment="1" applyProtection="1">
      <alignment horizontal="center" vertical="center"/>
      <protection locked="0"/>
    </xf>
    <xf numFmtId="166" fontId="52" fillId="0" borderId="47" xfId="0" applyNumberFormat="1" applyFont="1" applyBorder="1" applyAlignment="1" applyProtection="1">
      <alignment horizontal="center" vertical="center"/>
      <protection locked="0"/>
    </xf>
    <xf numFmtId="166" fontId="52" fillId="2" borderId="100" xfId="0" applyNumberFormat="1" applyFont="1" applyFill="1" applyBorder="1" applyAlignment="1" applyProtection="1">
      <alignment horizontal="right" vertical="center"/>
      <protection hidden="1"/>
    </xf>
    <xf numFmtId="166" fontId="52" fillId="0" borderId="13" xfId="0" applyNumberFormat="1" applyFont="1" applyBorder="1" applyAlignment="1" applyProtection="1">
      <alignment horizontal="center" vertical="center"/>
      <protection locked="0"/>
    </xf>
    <xf numFmtId="166" fontId="52" fillId="0" borderId="0" xfId="0" applyNumberFormat="1" applyFont="1" applyAlignment="1" applyProtection="1">
      <alignment horizontal="center" vertical="center"/>
      <protection locked="0"/>
    </xf>
    <xf numFmtId="4" fontId="52" fillId="0" borderId="0" xfId="0" applyNumberFormat="1" applyFont="1" applyAlignment="1" applyProtection="1">
      <alignment horizontal="center" vertical="center"/>
      <protection hidden="1"/>
    </xf>
    <xf numFmtId="4" fontId="51" fillId="9" borderId="0" xfId="0" applyNumberFormat="1" applyFont="1" applyFill="1" applyAlignment="1" applyProtection="1">
      <alignment horizontal="center" vertical="center"/>
      <protection hidden="1"/>
    </xf>
    <xf numFmtId="166" fontId="52" fillId="9" borderId="92" xfId="0" applyNumberFormat="1" applyFont="1" applyFill="1" applyBorder="1" applyAlignment="1" applyProtection="1">
      <alignment horizontal="center" vertical="center"/>
      <protection hidden="1"/>
    </xf>
    <xf numFmtId="166" fontId="52" fillId="0" borderId="92" xfId="0" applyNumberFormat="1" applyFont="1" applyBorder="1" applyAlignment="1" applyProtection="1">
      <alignment horizontal="center" vertical="center"/>
      <protection hidden="1"/>
    </xf>
    <xf numFmtId="4" fontId="51" fillId="3" borderId="0" xfId="0" applyNumberFormat="1" applyFont="1" applyFill="1" applyAlignment="1" applyProtection="1">
      <alignment horizontal="center" vertical="center"/>
      <protection hidden="1"/>
    </xf>
    <xf numFmtId="166" fontId="52" fillId="3" borderId="92" xfId="0" applyNumberFormat="1" applyFont="1" applyFill="1" applyBorder="1" applyAlignment="1" applyProtection="1">
      <alignment horizontal="center" vertical="center"/>
      <protection hidden="1"/>
    </xf>
    <xf numFmtId="4" fontId="52" fillId="8" borderId="0" xfId="0" applyNumberFormat="1" applyFont="1" applyFill="1" applyAlignment="1" applyProtection="1">
      <alignment horizontal="center" vertical="center"/>
      <protection hidden="1"/>
    </xf>
    <xf numFmtId="166" fontId="52" fillId="0" borderId="17" xfId="0" applyNumberFormat="1" applyFont="1" applyBorder="1" applyAlignment="1" applyProtection="1">
      <alignment horizontal="center" vertical="center"/>
      <protection locked="0"/>
    </xf>
    <xf numFmtId="166" fontId="52" fillId="0" borderId="18" xfId="0" applyNumberFormat="1" applyFont="1" applyBorder="1" applyAlignment="1" applyProtection="1">
      <alignment horizontal="center" vertical="center"/>
      <protection locked="0"/>
    </xf>
    <xf numFmtId="166" fontId="52" fillId="19" borderId="91" xfId="0" applyNumberFormat="1" applyFont="1" applyFill="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4" fillId="0" borderId="0" xfId="0" applyFont="1" applyAlignment="1" applyProtection="1">
      <alignment horizontal="center" vertical="center" wrapText="1"/>
      <protection hidden="1"/>
    </xf>
    <xf numFmtId="0" fontId="67" fillId="0" borderId="0" xfId="0" applyFont="1" applyAlignment="1" applyProtection="1">
      <alignment horizontal="center" vertical="center" wrapText="1"/>
      <protection hidden="1"/>
    </xf>
    <xf numFmtId="0" fontId="1" fillId="0" borderId="0" xfId="0" applyFont="1" applyAlignment="1" applyProtection="1">
      <alignment horizontal="left" vertical="top"/>
      <protection locked="0"/>
    </xf>
    <xf numFmtId="0" fontId="68" fillId="16" borderId="0" xfId="0" applyFont="1" applyFill="1" applyAlignment="1" applyProtection="1">
      <alignment horizontal="center" vertical="center" textRotation="90" wrapText="1"/>
      <protection hidden="1"/>
    </xf>
    <xf numFmtId="0" fontId="1" fillId="0" borderId="0" xfId="0" applyFont="1" applyAlignment="1" applyProtection="1">
      <alignment horizontal="left" vertical="top" wrapText="1"/>
      <protection locked="0"/>
    </xf>
    <xf numFmtId="0" fontId="1" fillId="0" borderId="0" xfId="0" applyFont="1" applyAlignment="1" applyProtection="1">
      <alignment horizontal="left" vertical="center"/>
      <protection hidden="1"/>
    </xf>
    <xf numFmtId="0" fontId="1" fillId="0" borderId="0" xfId="0" applyFont="1" applyAlignment="1" applyProtection="1">
      <alignment horizontal="right" vertical="top"/>
      <protection hidden="1"/>
    </xf>
    <xf numFmtId="14" fontId="1" fillId="0" borderId="0" xfId="0" applyNumberFormat="1" applyFont="1" applyAlignment="1" applyProtection="1">
      <alignment horizontal="left" vertical="top"/>
      <protection locked="0"/>
    </xf>
    <xf numFmtId="0" fontId="1" fillId="0" borderId="0" xfId="0" applyFont="1" applyAlignment="1" applyProtection="1">
      <alignment horizontal="right" vertical="top" wrapText="1"/>
      <protection locked="0"/>
    </xf>
    <xf numFmtId="0" fontId="2" fillId="0" borderId="0" xfId="0" applyFont="1" applyAlignment="1" applyProtection="1">
      <alignment horizontal="center" vertical="center" wrapText="1"/>
      <protection hidden="1"/>
    </xf>
    <xf numFmtId="164" fontId="48" fillId="0" borderId="0" xfId="0" applyNumberFormat="1" applyFont="1" applyAlignment="1" applyProtection="1">
      <alignment horizontal="center" vertical="center"/>
      <protection hidden="1"/>
    </xf>
    <xf numFmtId="3" fontId="7" fillId="0" borderId="0" xfId="0" applyNumberFormat="1" applyFont="1" applyAlignment="1" applyProtection="1">
      <alignment horizontal="center" vertical="center" wrapText="1"/>
      <protection hidden="1"/>
    </xf>
    <xf numFmtId="0" fontId="4" fillId="0" borderId="0" xfId="0" applyFont="1" applyAlignment="1" applyProtection="1">
      <alignment horizontal="right" vertical="center" wrapText="1"/>
      <protection hidden="1"/>
    </xf>
    <xf numFmtId="169" fontId="2" fillId="0" borderId="10" xfId="0" applyNumberFormat="1" applyFont="1" applyBorder="1" applyAlignment="1" applyProtection="1">
      <alignment horizontal="right" vertical="center"/>
      <protection hidden="1"/>
    </xf>
    <xf numFmtId="169" fontId="2" fillId="0" borderId="16" xfId="0" applyNumberFormat="1" applyFont="1" applyBorder="1" applyAlignment="1" applyProtection="1">
      <alignment horizontal="right" vertical="center"/>
      <protection hidden="1"/>
    </xf>
    <xf numFmtId="0" fontId="17" fillId="0" borderId="0" xfId="0" applyFont="1" applyAlignment="1" applyProtection="1">
      <alignment horizontal="right" vertical="center"/>
      <protection hidden="1"/>
    </xf>
    <xf numFmtId="0" fontId="9" fillId="0" borderId="78" xfId="0" applyFont="1" applyBorder="1" applyAlignment="1" applyProtection="1">
      <alignment horizontal="right" vertical="center"/>
      <protection hidden="1"/>
    </xf>
    <xf numFmtId="0" fontId="9" fillId="0" borderId="5" xfId="0" applyFont="1" applyBorder="1" applyAlignment="1" applyProtection="1">
      <alignment horizontal="right" vertical="center"/>
      <protection hidden="1"/>
    </xf>
    <xf numFmtId="0" fontId="9" fillId="0" borderId="49" xfId="0" applyFont="1" applyBorder="1" applyAlignment="1" applyProtection="1">
      <alignment horizontal="right" vertical="center"/>
      <protection hidden="1"/>
    </xf>
    <xf numFmtId="0" fontId="2" fillId="0" borderId="0" xfId="0" applyFont="1" applyAlignment="1" applyProtection="1">
      <alignment horizontal="right" vertical="center"/>
      <protection hidden="1"/>
    </xf>
    <xf numFmtId="0" fontId="16" fillId="0" borderId="13" xfId="0" applyFont="1" applyBorder="1" applyAlignment="1" applyProtection="1">
      <alignment horizontal="right" vertical="center"/>
      <protection hidden="1"/>
    </xf>
    <xf numFmtId="0" fontId="18" fillId="7" borderId="17" xfId="0" applyFont="1" applyFill="1" applyBorder="1" applyAlignment="1" applyProtection="1">
      <alignment horizontal="center" vertical="center" wrapText="1"/>
      <protection hidden="1"/>
    </xf>
    <xf numFmtId="0" fontId="18" fillId="7" borderId="13" xfId="0" applyFont="1" applyFill="1" applyBorder="1" applyAlignment="1" applyProtection="1">
      <alignment horizontal="center" vertical="center" wrapText="1"/>
      <protection hidden="1"/>
    </xf>
    <xf numFmtId="0" fontId="18" fillId="7" borderId="20" xfId="0" applyFont="1" applyFill="1" applyBorder="1" applyAlignment="1" applyProtection="1">
      <alignment horizontal="center" vertical="center" wrapText="1"/>
      <protection hidden="1"/>
    </xf>
    <xf numFmtId="0" fontId="18" fillId="7" borderId="18" xfId="0" applyFont="1" applyFill="1" applyBorder="1" applyAlignment="1" applyProtection="1">
      <alignment horizontal="center" vertical="center" wrapText="1"/>
      <protection hidden="1"/>
    </xf>
    <xf numFmtId="0" fontId="18" fillId="7" borderId="0" xfId="0" applyFont="1" applyFill="1" applyAlignment="1" applyProtection="1">
      <alignment horizontal="center" vertical="center" wrapText="1"/>
      <protection hidden="1"/>
    </xf>
    <xf numFmtId="0" fontId="18" fillId="7" borderId="10" xfId="0" applyFont="1" applyFill="1" applyBorder="1" applyAlignment="1" applyProtection="1">
      <alignment horizontal="center" vertical="center" wrapText="1"/>
      <protection hidden="1"/>
    </xf>
    <xf numFmtId="0" fontId="18" fillId="7" borderId="19" xfId="0" applyFont="1" applyFill="1" applyBorder="1" applyAlignment="1" applyProtection="1">
      <alignment horizontal="center" vertical="center" wrapText="1"/>
      <protection hidden="1"/>
    </xf>
    <xf numFmtId="0" fontId="18" fillId="7" borderId="15" xfId="0" applyFont="1" applyFill="1" applyBorder="1" applyAlignment="1" applyProtection="1">
      <alignment horizontal="center" vertical="center" wrapText="1"/>
      <protection hidden="1"/>
    </xf>
    <xf numFmtId="0" fontId="18" fillId="7" borderId="16" xfId="0" applyFont="1" applyFill="1" applyBorder="1" applyAlignment="1" applyProtection="1">
      <alignment horizontal="center" vertical="center" wrapText="1"/>
      <protection hidden="1"/>
    </xf>
    <xf numFmtId="0" fontId="3" fillId="7" borderId="19" xfId="0" applyFont="1" applyFill="1" applyBorder="1" applyAlignment="1" applyProtection="1">
      <alignment horizontal="right" vertical="center"/>
      <protection hidden="1"/>
    </xf>
    <xf numFmtId="0" fontId="3" fillId="7" borderId="15" xfId="0" applyFont="1" applyFill="1" applyBorder="1" applyAlignment="1" applyProtection="1">
      <alignment horizontal="right" vertical="center"/>
      <protection hidden="1"/>
    </xf>
    <xf numFmtId="0" fontId="3" fillId="7" borderId="61" xfId="0" applyFont="1" applyFill="1" applyBorder="1" applyAlignment="1" applyProtection="1">
      <alignment horizontal="right" vertical="center"/>
      <protection hidden="1"/>
    </xf>
    <xf numFmtId="0" fontId="7" fillId="0" borderId="74" xfId="0" applyFont="1" applyBorder="1" applyAlignment="1" applyProtection="1">
      <alignment horizontal="center" vertical="center" wrapText="1"/>
      <protection hidden="1"/>
    </xf>
    <xf numFmtId="0" fontId="7" fillId="0" borderId="75" xfId="0" applyFont="1" applyBorder="1" applyAlignment="1" applyProtection="1">
      <alignment horizontal="center" vertical="center" wrapText="1"/>
      <protection hidden="1"/>
    </xf>
    <xf numFmtId="0" fontId="7" fillId="0" borderId="76" xfId="0" applyFont="1" applyBorder="1" applyAlignment="1" applyProtection="1">
      <alignment horizontal="center" vertical="center" wrapText="1"/>
      <protection hidden="1"/>
    </xf>
    <xf numFmtId="0" fontId="7" fillId="0" borderId="77" xfId="0" applyFont="1" applyBorder="1" applyAlignment="1" applyProtection="1">
      <alignment horizontal="center" vertical="center" wrapText="1"/>
      <protection hidden="1"/>
    </xf>
    <xf numFmtId="0" fontId="7" fillId="0" borderId="78" xfId="0" applyFont="1" applyBorder="1" applyAlignment="1" applyProtection="1">
      <alignment horizontal="center" vertical="center"/>
      <protection hidden="1"/>
    </xf>
    <xf numFmtId="0" fontId="7" fillId="0" borderId="18" xfId="0"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3" fontId="7" fillId="0" borderId="72" xfId="0" applyNumberFormat="1" applyFont="1" applyBorder="1" applyAlignment="1" applyProtection="1">
      <alignment horizontal="center" vertical="center" wrapText="1"/>
      <protection hidden="1"/>
    </xf>
    <xf numFmtId="3" fontId="7" fillId="0" borderId="73" xfId="0" applyNumberFormat="1" applyFont="1" applyBorder="1" applyAlignment="1" applyProtection="1">
      <alignment horizontal="center" vertical="center" wrapText="1"/>
      <protection hidden="1"/>
    </xf>
    <xf numFmtId="3" fontId="7" fillId="0" borderId="74" xfId="0" applyNumberFormat="1" applyFont="1" applyBorder="1" applyAlignment="1" applyProtection="1">
      <alignment horizontal="center" vertical="center" wrapText="1"/>
      <protection hidden="1"/>
    </xf>
    <xf numFmtId="3" fontId="7" fillId="0" borderId="75" xfId="0" applyNumberFormat="1" applyFont="1" applyBorder="1" applyAlignment="1" applyProtection="1">
      <alignment horizontal="center" vertical="center" wrapText="1"/>
      <protection hidden="1"/>
    </xf>
    <xf numFmtId="0" fontId="7" fillId="0" borderId="75" xfId="0" applyFont="1" applyBorder="1" applyAlignment="1" applyProtection="1">
      <alignment horizontal="center" vertical="center"/>
      <protection hidden="1"/>
    </xf>
    <xf numFmtId="0" fontId="7" fillId="0" borderId="74" xfId="0" applyFont="1" applyBorder="1" applyAlignment="1" applyProtection="1">
      <alignment horizontal="center" vertical="center"/>
      <protection hidden="1"/>
    </xf>
    <xf numFmtId="0" fontId="2" fillId="0" borderId="29" xfId="0" applyFont="1" applyBorder="1" applyAlignment="1" applyProtection="1">
      <alignment horizontal="right" vertical="center"/>
      <protection hidden="1"/>
    </xf>
    <xf numFmtId="0" fontId="2" fillId="0" borderId="25" xfId="0" applyFont="1" applyBorder="1" applyAlignment="1" applyProtection="1">
      <alignment horizontal="right" vertical="center"/>
      <protection hidden="1"/>
    </xf>
    <xf numFmtId="0" fontId="4" fillId="0" borderId="0" xfId="0" applyFont="1" applyAlignment="1" applyProtection="1">
      <alignment horizontal="right" vertical="top" wrapText="1"/>
      <protection hidden="1"/>
    </xf>
    <xf numFmtId="0" fontId="4" fillId="0" borderId="0" xfId="0" applyFont="1" applyAlignment="1" applyProtection="1">
      <alignment horizontal="left" vertical="top" wrapText="1"/>
      <protection hidden="1"/>
    </xf>
    <xf numFmtId="0" fontId="4" fillId="0" borderId="0" xfId="0" applyFont="1" applyAlignment="1" applyProtection="1">
      <alignment horizontal="right" vertical="top"/>
      <protection hidden="1"/>
    </xf>
    <xf numFmtId="0" fontId="14" fillId="2" borderId="44" xfId="0" applyFont="1" applyFill="1" applyBorder="1" applyAlignment="1" applyProtection="1">
      <alignment horizontal="left" vertical="center"/>
      <protection hidden="1"/>
    </xf>
    <xf numFmtId="0" fontId="14" fillId="2" borderId="45" xfId="0" applyFont="1" applyFill="1" applyBorder="1" applyAlignment="1" applyProtection="1">
      <alignment horizontal="left" vertical="center"/>
      <protection hidden="1"/>
    </xf>
    <xf numFmtId="0" fontId="14" fillId="2" borderId="30" xfId="0" applyFont="1" applyFill="1" applyBorder="1" applyAlignment="1" applyProtection="1">
      <alignment horizontal="left" vertical="center"/>
      <protection hidden="1"/>
    </xf>
    <xf numFmtId="169" fontId="2" fillId="0" borderId="49" xfId="0" applyNumberFormat="1" applyFont="1" applyBorder="1" applyAlignment="1" applyProtection="1">
      <alignment horizontal="right" vertical="center"/>
      <protection hidden="1"/>
    </xf>
    <xf numFmtId="169" fontId="2" fillId="0" borderId="26" xfId="0" applyNumberFormat="1" applyFont="1" applyBorder="1" applyAlignment="1" applyProtection="1">
      <alignment horizontal="right" vertical="center"/>
      <protection hidden="1"/>
    </xf>
    <xf numFmtId="0" fontId="2" fillId="0" borderId="18" xfId="0" applyFont="1" applyBorder="1" applyAlignment="1" applyProtection="1">
      <alignment horizontal="right" vertical="center"/>
      <protection hidden="1"/>
    </xf>
    <xf numFmtId="0" fontId="2" fillId="0" borderId="19" xfId="0" applyFont="1" applyBorder="1" applyAlignment="1" applyProtection="1">
      <alignment horizontal="right" vertical="center"/>
      <protection hidden="1"/>
    </xf>
    <xf numFmtId="0" fontId="2" fillId="0" borderId="27" xfId="0" applyFont="1" applyBorder="1" applyAlignment="1" applyProtection="1">
      <alignment horizontal="right" vertical="center"/>
      <protection hidden="1"/>
    </xf>
    <xf numFmtId="169" fontId="2" fillId="0" borderId="28" xfId="0" applyNumberFormat="1" applyFont="1" applyBorder="1" applyAlignment="1" applyProtection="1">
      <alignment horizontal="right" vertical="center"/>
      <protection hidden="1"/>
    </xf>
    <xf numFmtId="0" fontId="1" fillId="0" borderId="18" xfId="0" applyFont="1" applyBorder="1" applyAlignment="1" applyProtection="1">
      <alignment horizontal="right" vertical="center"/>
      <protection hidden="1"/>
    </xf>
    <xf numFmtId="0" fontId="2" fillId="0" borderId="29" xfId="0" applyFont="1" applyBorder="1" applyAlignment="1" applyProtection="1">
      <alignment horizontal="center" vertical="center"/>
      <protection hidden="1"/>
    </xf>
    <xf numFmtId="0" fontId="2" fillId="0" borderId="49" xfId="0" applyFont="1" applyBorder="1" applyAlignment="1" applyProtection="1">
      <alignment horizontal="center" vertical="center"/>
      <protection hidden="1"/>
    </xf>
    <xf numFmtId="0" fontId="2" fillId="0" borderId="44" xfId="0" applyFont="1" applyBorder="1" applyAlignment="1" applyProtection="1">
      <alignment horizontal="center" vertical="center"/>
      <protection hidden="1"/>
    </xf>
    <xf numFmtId="0" fontId="2" fillId="0" borderId="30" xfId="0" applyFont="1" applyBorder="1" applyAlignment="1" applyProtection="1">
      <alignment horizontal="center" vertical="center"/>
      <protection hidden="1"/>
    </xf>
    <xf numFmtId="0" fontId="7" fillId="0" borderId="29" xfId="0" applyFont="1" applyBorder="1" applyAlignment="1" applyProtection="1">
      <alignment horizontal="center" vertical="center"/>
      <protection hidden="1"/>
    </xf>
    <xf numFmtId="0" fontId="7" fillId="0" borderId="25" xfId="0" applyFont="1" applyBorder="1" applyAlignment="1" applyProtection="1">
      <alignment horizontal="center" vertical="center"/>
      <protection hidden="1"/>
    </xf>
    <xf numFmtId="0" fontId="7" fillId="0" borderId="27" xfId="0" applyFont="1" applyBorder="1" applyAlignment="1" applyProtection="1">
      <alignment horizontal="center" vertical="center"/>
      <protection hidden="1"/>
    </xf>
    <xf numFmtId="0" fontId="2" fillId="0" borderId="2" xfId="0" applyFont="1" applyBorder="1" applyAlignment="1" applyProtection="1">
      <alignment horizontal="right" vertical="center"/>
      <protection hidden="1"/>
    </xf>
    <xf numFmtId="167" fontId="7" fillId="0" borderId="68" xfId="0" applyNumberFormat="1" applyFont="1" applyBorder="1" applyAlignment="1" applyProtection="1">
      <alignment horizontal="right" vertical="center" wrapText="1"/>
      <protection hidden="1"/>
    </xf>
    <xf numFmtId="167" fontId="7" fillId="0" borderId="69" xfId="0" applyNumberFormat="1" applyFont="1" applyBorder="1" applyAlignment="1" applyProtection="1">
      <alignment horizontal="right" vertical="center" wrapText="1"/>
      <protection hidden="1"/>
    </xf>
    <xf numFmtId="0" fontId="9" fillId="0" borderId="18" xfId="0" applyFont="1" applyBorder="1" applyAlignment="1" applyProtection="1">
      <alignment horizontal="right" vertical="center"/>
      <protection hidden="1"/>
    </xf>
    <xf numFmtId="0" fontId="9" fillId="0" borderId="0" xfId="0" applyFont="1" applyAlignment="1" applyProtection="1">
      <alignment horizontal="right" vertical="center"/>
      <protection hidden="1"/>
    </xf>
    <xf numFmtId="0" fontId="9" fillId="0" borderId="26" xfId="0" applyFont="1" applyBorder="1" applyAlignment="1" applyProtection="1">
      <alignment horizontal="right" vertical="center"/>
      <protection hidden="1"/>
    </xf>
    <xf numFmtId="0" fontId="40" fillId="0" borderId="0" xfId="0" applyFont="1" applyAlignment="1" applyProtection="1">
      <alignment horizontal="right" vertical="center"/>
      <protection hidden="1"/>
    </xf>
    <xf numFmtId="169" fontId="48" fillId="0" borderId="0" xfId="0" applyNumberFormat="1" applyFont="1" applyAlignment="1" applyProtection="1">
      <alignment horizontal="right" vertical="center"/>
      <protection hidden="1"/>
    </xf>
    <xf numFmtId="169" fontId="48" fillId="0" borderId="10" xfId="0" applyNumberFormat="1" applyFont="1" applyBorder="1" applyAlignment="1" applyProtection="1">
      <alignment horizontal="right" vertical="center"/>
      <protection hidden="1"/>
    </xf>
    <xf numFmtId="169" fontId="2" fillId="0" borderId="2" xfId="0" applyNumberFormat="1" applyFont="1" applyBorder="1" applyAlignment="1" applyProtection="1">
      <alignment horizontal="right" vertical="center"/>
      <protection hidden="1"/>
    </xf>
    <xf numFmtId="169" fontId="2" fillId="0" borderId="11" xfId="0" applyNumberFormat="1" applyFont="1" applyBorder="1" applyAlignment="1" applyProtection="1">
      <alignment horizontal="right" vertical="center"/>
      <protection hidden="1"/>
    </xf>
    <xf numFmtId="0" fontId="3" fillId="2" borderId="44" xfId="0" applyFont="1" applyFill="1" applyBorder="1" applyAlignment="1" applyProtection="1">
      <alignment horizontal="left" vertical="center"/>
      <protection hidden="1"/>
    </xf>
    <xf numFmtId="0" fontId="3" fillId="2" borderId="45" xfId="0" applyFont="1" applyFill="1" applyBorder="1" applyAlignment="1" applyProtection="1">
      <alignment horizontal="left" vertical="center"/>
      <protection hidden="1"/>
    </xf>
    <xf numFmtId="0" fontId="3" fillId="2" borderId="30" xfId="0" applyFont="1" applyFill="1" applyBorder="1" applyAlignment="1" applyProtection="1">
      <alignment horizontal="left" vertical="center"/>
      <protection hidden="1"/>
    </xf>
    <xf numFmtId="0" fontId="7" fillId="0" borderId="17" xfId="0" applyFont="1" applyBorder="1" applyAlignment="1" applyProtection="1">
      <alignment horizontal="right" vertical="center"/>
      <protection hidden="1"/>
    </xf>
    <xf numFmtId="0" fontId="7" fillId="0" borderId="13" xfId="0" applyFont="1" applyBorder="1" applyAlignment="1" applyProtection="1">
      <alignment horizontal="right" vertical="center"/>
      <protection hidden="1"/>
    </xf>
    <xf numFmtId="0" fontId="7" fillId="0" borderId="51" xfId="0" applyFont="1" applyBorder="1" applyAlignment="1" applyProtection="1">
      <alignment horizontal="right" vertical="center"/>
      <protection hidden="1"/>
    </xf>
    <xf numFmtId="0" fontId="7" fillId="0" borderId="1" xfId="0" applyFont="1" applyBorder="1" applyAlignment="1" applyProtection="1">
      <alignment horizontal="right" vertical="center"/>
      <protection hidden="1"/>
    </xf>
    <xf numFmtId="0" fontId="7" fillId="0" borderId="2" xfId="0" applyFont="1" applyBorder="1" applyAlignment="1" applyProtection="1">
      <alignment horizontal="right" vertical="center"/>
      <protection hidden="1"/>
    </xf>
    <xf numFmtId="0" fontId="7" fillId="0" borderId="28" xfId="0" applyFont="1" applyBorder="1" applyAlignment="1" applyProtection="1">
      <alignment horizontal="right" vertical="center"/>
      <protection hidden="1"/>
    </xf>
    <xf numFmtId="0" fontId="2" fillId="0" borderId="13" xfId="0" applyFont="1" applyBorder="1" applyAlignment="1" applyProtection="1">
      <alignment horizontal="right" vertical="center"/>
      <protection hidden="1"/>
    </xf>
    <xf numFmtId="169" fontId="2" fillId="0" borderId="13" xfId="0" applyNumberFormat="1" applyFont="1" applyBorder="1" applyAlignment="1" applyProtection="1">
      <alignment horizontal="right" vertical="center"/>
      <protection hidden="1"/>
    </xf>
    <xf numFmtId="169" fontId="2" fillId="0" borderId="20" xfId="0" applyNumberFormat="1" applyFont="1" applyBorder="1" applyAlignment="1" applyProtection="1">
      <alignment horizontal="right" vertical="center"/>
      <protection hidden="1"/>
    </xf>
    <xf numFmtId="0" fontId="47" fillId="0" borderId="0" xfId="0" applyFont="1" applyAlignment="1" applyProtection="1">
      <alignment horizontal="left" vertical="center" wrapText="1"/>
      <protection hidden="1"/>
    </xf>
    <xf numFmtId="0" fontId="16" fillId="2" borderId="17" xfId="0" applyFont="1" applyFill="1" applyBorder="1" applyAlignment="1" applyProtection="1">
      <alignment horizontal="center" vertical="center" wrapText="1"/>
      <protection hidden="1"/>
    </xf>
    <xf numFmtId="0" fontId="16" fillId="2" borderId="13" xfId="0" applyFont="1" applyFill="1" applyBorder="1" applyAlignment="1" applyProtection="1">
      <alignment horizontal="center" vertical="center"/>
      <protection hidden="1"/>
    </xf>
    <xf numFmtId="0" fontId="16" fillId="2" borderId="51" xfId="0" applyFont="1" applyFill="1" applyBorder="1" applyAlignment="1" applyProtection="1">
      <alignment horizontal="center" vertical="center"/>
      <protection hidden="1"/>
    </xf>
    <xf numFmtId="0" fontId="16" fillId="2" borderId="18" xfId="0" applyFont="1" applyFill="1" applyBorder="1" applyAlignment="1" applyProtection="1">
      <alignment horizontal="center" vertical="center"/>
      <protection hidden="1"/>
    </xf>
    <xf numFmtId="0" fontId="16" fillId="2" borderId="0" xfId="0" applyFont="1" applyFill="1" applyAlignment="1" applyProtection="1">
      <alignment horizontal="center" vertical="center"/>
      <protection hidden="1"/>
    </xf>
    <xf numFmtId="0" fontId="16" fillId="2" borderId="26" xfId="0" applyFont="1" applyFill="1" applyBorder="1" applyAlignment="1" applyProtection="1">
      <alignment horizontal="center" vertical="center"/>
      <protection hidden="1"/>
    </xf>
    <xf numFmtId="0" fontId="16" fillId="2" borderId="19" xfId="0" applyFont="1" applyFill="1" applyBorder="1" applyAlignment="1" applyProtection="1">
      <alignment horizontal="center" vertical="center"/>
      <protection hidden="1"/>
    </xf>
    <xf numFmtId="0" fontId="16" fillId="2" borderId="15" xfId="0" applyFont="1" applyFill="1" applyBorder="1" applyAlignment="1" applyProtection="1">
      <alignment horizontal="center" vertical="center"/>
      <protection hidden="1"/>
    </xf>
    <xf numFmtId="0" fontId="16" fillId="2" borderId="52" xfId="0" applyFont="1" applyFill="1" applyBorder="1" applyAlignment="1" applyProtection="1">
      <alignment horizontal="center" vertical="center"/>
      <protection hidden="1"/>
    </xf>
    <xf numFmtId="0" fontId="3" fillId="7" borderId="44" xfId="0" applyFont="1" applyFill="1" applyBorder="1" applyAlignment="1" applyProtection="1">
      <alignment horizontal="left" vertical="center"/>
      <protection hidden="1"/>
    </xf>
    <xf numFmtId="0" fontId="3" fillId="7" borderId="45" xfId="0" applyFont="1" applyFill="1" applyBorder="1" applyAlignment="1" applyProtection="1">
      <alignment horizontal="left" vertical="center"/>
      <protection hidden="1"/>
    </xf>
    <xf numFmtId="0" fontId="3" fillId="7" borderId="13" xfId="0" applyFont="1" applyFill="1" applyBorder="1" applyAlignment="1" applyProtection="1">
      <alignment horizontal="left" vertical="center"/>
      <protection hidden="1"/>
    </xf>
    <xf numFmtId="0" fontId="3" fillId="7" borderId="20" xfId="0" applyFont="1" applyFill="1" applyBorder="1" applyAlignment="1" applyProtection="1">
      <alignment horizontal="left" vertical="center"/>
      <protection hidden="1"/>
    </xf>
    <xf numFmtId="0" fontId="7" fillId="7" borderId="62" xfId="0" applyFont="1" applyFill="1" applyBorder="1" applyAlignment="1" applyProtection="1">
      <alignment horizontal="right" vertical="center"/>
      <protection hidden="1"/>
    </xf>
    <xf numFmtId="0" fontId="7" fillId="7" borderId="63" xfId="0" applyFont="1" applyFill="1" applyBorder="1" applyAlignment="1" applyProtection="1">
      <alignment horizontal="right" vertical="center"/>
      <protection hidden="1"/>
    </xf>
    <xf numFmtId="169" fontId="15" fillId="7" borderId="63" xfId="0" applyNumberFormat="1" applyFont="1" applyFill="1" applyBorder="1" applyAlignment="1" applyProtection="1">
      <alignment horizontal="right" vertical="center"/>
      <protection hidden="1"/>
    </xf>
    <xf numFmtId="169" fontId="15" fillId="7" borderId="64" xfId="0" applyNumberFormat="1" applyFont="1" applyFill="1" applyBorder="1" applyAlignment="1" applyProtection="1">
      <alignment horizontal="right" vertical="center"/>
      <protection hidden="1"/>
    </xf>
    <xf numFmtId="0" fontId="7" fillId="7" borderId="65" xfId="0" applyFont="1" applyFill="1" applyBorder="1" applyAlignment="1" applyProtection="1">
      <alignment horizontal="right" vertical="center"/>
      <protection hidden="1"/>
    </xf>
    <xf numFmtId="0" fontId="7" fillId="7" borderId="66" xfId="0" applyFont="1" applyFill="1" applyBorder="1" applyAlignment="1" applyProtection="1">
      <alignment horizontal="right" vertical="center"/>
      <protection hidden="1"/>
    </xf>
    <xf numFmtId="169" fontId="15" fillId="7" borderId="66" xfId="0" applyNumberFormat="1" applyFont="1" applyFill="1" applyBorder="1" applyAlignment="1" applyProtection="1">
      <alignment horizontal="right" vertical="center"/>
      <protection hidden="1"/>
    </xf>
    <xf numFmtId="169" fontId="15" fillId="7" borderId="67" xfId="0" applyNumberFormat="1" applyFont="1" applyFill="1" applyBorder="1" applyAlignment="1" applyProtection="1">
      <alignment horizontal="right" vertical="center"/>
      <protection hidden="1"/>
    </xf>
    <xf numFmtId="169" fontId="16" fillId="7" borderId="70" xfId="0" applyNumberFormat="1" applyFont="1" applyFill="1" applyBorder="1" applyAlignment="1" applyProtection="1">
      <alignment horizontal="right" vertical="center"/>
      <protection hidden="1"/>
    </xf>
    <xf numFmtId="169" fontId="16" fillId="7" borderId="71" xfId="0" applyNumberFormat="1" applyFont="1" applyFill="1" applyBorder="1" applyAlignment="1" applyProtection="1">
      <alignment horizontal="right" vertical="center"/>
      <protection hidden="1"/>
    </xf>
    <xf numFmtId="0" fontId="16" fillId="2" borderId="15" xfId="0" applyFont="1" applyFill="1" applyBorder="1" applyAlignment="1" applyProtection="1">
      <alignment horizontal="right" vertical="center"/>
      <protection hidden="1"/>
    </xf>
    <xf numFmtId="169" fontId="16" fillId="2" borderId="15" xfId="0" applyNumberFormat="1" applyFont="1" applyFill="1" applyBorder="1" applyAlignment="1" applyProtection="1">
      <alignment vertical="center"/>
      <protection hidden="1"/>
    </xf>
    <xf numFmtId="169" fontId="16" fillId="2" borderId="16" xfId="0" applyNumberFormat="1" applyFont="1" applyFill="1" applyBorder="1" applyAlignment="1" applyProtection="1">
      <alignment vertical="center"/>
      <protection hidden="1"/>
    </xf>
    <xf numFmtId="169" fontId="10" fillId="0" borderId="0" xfId="0" applyNumberFormat="1" applyFont="1" applyAlignment="1" applyProtection="1">
      <alignment horizontal="right" vertical="center"/>
      <protection hidden="1"/>
    </xf>
    <xf numFmtId="169" fontId="10" fillId="0" borderId="10" xfId="0" applyNumberFormat="1" applyFont="1" applyBorder="1" applyAlignment="1" applyProtection="1">
      <alignment horizontal="right" vertical="center"/>
      <protection hidden="1"/>
    </xf>
    <xf numFmtId="169" fontId="15" fillId="0" borderId="13" xfId="0" applyNumberFormat="1" applyFont="1" applyBorder="1" applyAlignment="1" applyProtection="1">
      <alignment horizontal="right" vertical="center"/>
      <protection hidden="1"/>
    </xf>
    <xf numFmtId="169" fontId="15" fillId="0" borderId="20" xfId="0" applyNumberFormat="1" applyFont="1" applyBorder="1" applyAlignment="1" applyProtection="1">
      <alignment horizontal="right" vertical="center"/>
      <protection hidden="1"/>
    </xf>
    <xf numFmtId="0" fontId="16" fillId="0" borderId="47" xfId="0" applyFont="1" applyBorder="1" applyAlignment="1" applyProtection="1">
      <alignment horizontal="right" vertical="center"/>
      <protection hidden="1"/>
    </xf>
    <xf numFmtId="0" fontId="16" fillId="0" borderId="24" xfId="0" applyFont="1" applyBorder="1" applyAlignment="1" applyProtection="1">
      <alignment horizontal="right" vertical="center"/>
      <protection hidden="1"/>
    </xf>
    <xf numFmtId="169" fontId="15" fillId="0" borderId="24" xfId="0" applyNumberFormat="1" applyFont="1" applyBorder="1" applyAlignment="1" applyProtection="1">
      <alignment horizontal="right" vertical="center"/>
      <protection hidden="1"/>
    </xf>
    <xf numFmtId="169" fontId="15" fillId="0" borderId="57" xfId="0" applyNumberFormat="1" applyFont="1" applyBorder="1" applyAlignment="1" applyProtection="1">
      <alignment horizontal="right" vertical="center"/>
      <protection hidden="1"/>
    </xf>
    <xf numFmtId="0" fontId="19" fillId="0" borderId="80" xfId="0" applyFont="1" applyBorder="1" applyAlignment="1" applyProtection="1">
      <alignment horizontal="center" vertical="center"/>
      <protection locked="0"/>
    </xf>
    <xf numFmtId="0" fontId="19" fillId="0" borderId="81" xfId="0" applyFont="1" applyBorder="1" applyAlignment="1" applyProtection="1">
      <alignment horizontal="center" vertical="center"/>
      <protection locked="0"/>
    </xf>
    <xf numFmtId="0" fontId="19" fillId="0" borderId="82" xfId="0" applyFont="1" applyBorder="1" applyAlignment="1" applyProtection="1">
      <alignment horizontal="center" vertical="center"/>
      <protection locked="0"/>
    </xf>
    <xf numFmtId="0" fontId="7" fillId="2" borderId="79" xfId="0" applyFont="1" applyFill="1" applyBorder="1" applyAlignment="1" applyProtection="1">
      <alignment horizontal="center" vertical="center"/>
      <protection hidden="1"/>
    </xf>
    <xf numFmtId="0" fontId="7" fillId="2" borderId="83" xfId="0" applyFont="1" applyFill="1" applyBorder="1" applyAlignment="1" applyProtection="1">
      <alignment horizontal="center" vertical="center"/>
      <protection hidden="1"/>
    </xf>
    <xf numFmtId="0" fontId="7" fillId="2" borderId="58" xfId="0" applyFont="1" applyFill="1" applyBorder="1" applyAlignment="1" applyProtection="1">
      <alignment horizontal="center" vertical="center"/>
      <protection hidden="1"/>
    </xf>
    <xf numFmtId="0" fontId="3" fillId="0" borderId="80" xfId="0" applyFont="1" applyBorder="1" applyAlignment="1" applyProtection="1">
      <alignment horizontal="center" vertical="center" wrapText="1"/>
      <protection locked="0"/>
    </xf>
    <xf numFmtId="0" fontId="3" fillId="0" borderId="81" xfId="0" applyFont="1" applyBorder="1" applyAlignment="1" applyProtection="1">
      <alignment horizontal="center" vertical="center" wrapText="1"/>
      <protection locked="0"/>
    </xf>
    <xf numFmtId="0" fontId="3" fillId="0" borderId="82" xfId="0" applyFont="1" applyBorder="1" applyAlignment="1" applyProtection="1">
      <alignment horizontal="center" vertical="center" wrapText="1"/>
      <protection locked="0"/>
    </xf>
    <xf numFmtId="4" fontId="39" fillId="4" borderId="31" xfId="0" applyNumberFormat="1" applyFont="1" applyFill="1" applyBorder="1" applyAlignment="1" applyProtection="1">
      <alignment horizontal="center" vertical="center"/>
      <protection hidden="1"/>
    </xf>
    <xf numFmtId="4" fontId="39" fillId="2" borderId="31" xfId="0" applyNumberFormat="1" applyFont="1" applyFill="1" applyBorder="1" applyAlignment="1" applyProtection="1">
      <alignment horizontal="center" vertical="center"/>
      <protection hidden="1"/>
    </xf>
    <xf numFmtId="0" fontId="7" fillId="4" borderId="79" xfId="0" applyFont="1" applyFill="1" applyBorder="1" applyAlignment="1" applyProtection="1">
      <alignment horizontal="center" vertical="center"/>
      <protection hidden="1"/>
    </xf>
    <xf numFmtId="0" fontId="7" fillId="4" borderId="83" xfId="0" applyFont="1" applyFill="1" applyBorder="1" applyAlignment="1" applyProtection="1">
      <alignment horizontal="center" vertical="center"/>
      <protection hidden="1"/>
    </xf>
    <xf numFmtId="0" fontId="7" fillId="4" borderId="58" xfId="0" applyFont="1" applyFill="1" applyBorder="1" applyAlignment="1" applyProtection="1">
      <alignment horizontal="center" vertical="center"/>
      <protection hidden="1"/>
    </xf>
    <xf numFmtId="4" fontId="51" fillId="0" borderId="15" xfId="0" applyNumberFormat="1" applyFont="1" applyBorder="1" applyAlignment="1" applyProtection="1">
      <alignment horizontal="center" vertical="center"/>
      <protection hidden="1"/>
    </xf>
    <xf numFmtId="0" fontId="52" fillId="0" borderId="79" xfId="0" applyFont="1" applyBorder="1" applyAlignment="1" applyProtection="1">
      <alignment horizontal="center" vertical="center"/>
      <protection hidden="1"/>
    </xf>
    <xf numFmtId="0" fontId="52" fillId="0" borderId="58" xfId="0" applyFont="1" applyBorder="1" applyAlignment="1" applyProtection="1">
      <alignment horizontal="center" vertical="center"/>
      <protection hidden="1"/>
    </xf>
    <xf numFmtId="0" fontId="52" fillId="0" borderId="31" xfId="0" applyFont="1" applyBorder="1" applyAlignment="1" applyProtection="1">
      <alignment horizontal="center" vertical="center" wrapText="1"/>
      <protection hidden="1"/>
    </xf>
    <xf numFmtId="0" fontId="15" fillId="0" borderId="21" xfId="0" applyFont="1" applyBorder="1" applyAlignment="1" applyProtection="1">
      <alignment horizontal="center" vertical="center" textRotation="90" wrapText="1"/>
      <protection hidden="1"/>
    </xf>
    <xf numFmtId="0" fontId="15" fillId="0" borderId="22" xfId="0" applyFont="1" applyBorder="1" applyAlignment="1" applyProtection="1">
      <alignment horizontal="center" vertical="center" textRotation="90" wrapText="1"/>
      <protection hidden="1"/>
    </xf>
    <xf numFmtId="0" fontId="15" fillId="0" borderId="3" xfId="0" applyFont="1" applyBorder="1" applyAlignment="1" applyProtection="1">
      <alignment horizontal="center" vertical="center" textRotation="90" wrapText="1"/>
      <protection hidden="1"/>
    </xf>
    <xf numFmtId="0" fontId="29" fillId="2" borderId="0" xfId="0" applyFont="1" applyFill="1" applyAlignment="1" applyProtection="1">
      <alignment horizontal="left" vertical="center" wrapText="1"/>
      <protection hidden="1"/>
    </xf>
    <xf numFmtId="0" fontId="38" fillId="2" borderId="0" xfId="0" applyFont="1" applyFill="1" applyAlignment="1" applyProtection="1">
      <alignment horizontal="left" vertical="center" wrapText="1"/>
      <protection hidden="1"/>
    </xf>
    <xf numFmtId="0" fontId="38" fillId="2" borderId="2" xfId="0" applyFont="1" applyFill="1" applyBorder="1" applyAlignment="1" applyProtection="1">
      <alignment horizontal="left" vertical="center" wrapText="1"/>
      <protection hidden="1"/>
    </xf>
    <xf numFmtId="0" fontId="38" fillId="0" borderId="3" xfId="0" quotePrefix="1" applyFont="1" applyBorder="1" applyAlignment="1" applyProtection="1">
      <alignment horizontal="center" vertical="center"/>
      <protection hidden="1"/>
    </xf>
    <xf numFmtId="0" fontId="38" fillId="0" borderId="31" xfId="0" quotePrefix="1" applyFont="1" applyBorder="1" applyAlignment="1" applyProtection="1">
      <alignment horizontal="center" vertical="center"/>
      <protection hidden="1"/>
    </xf>
    <xf numFmtId="0" fontId="28" fillId="0" borderId="3" xfId="0" applyFont="1" applyBorder="1" applyAlignment="1" applyProtection="1">
      <alignment horizontal="center" vertical="center" wrapText="1"/>
      <protection hidden="1"/>
    </xf>
    <xf numFmtId="0" fontId="28" fillId="0" borderId="31" xfId="0" applyFont="1" applyBorder="1" applyAlignment="1" applyProtection="1">
      <alignment horizontal="center" vertical="center" wrapText="1"/>
      <protection hidden="1"/>
    </xf>
    <xf numFmtId="4" fontId="7" fillId="0" borderId="3" xfId="0" applyNumberFormat="1" applyFont="1" applyBorder="1" applyAlignment="1" applyProtection="1">
      <alignment horizontal="center" vertical="center"/>
      <protection hidden="1"/>
    </xf>
    <xf numFmtId="4" fontId="7" fillId="0" borderId="31" xfId="0" applyNumberFormat="1" applyFont="1" applyBorder="1" applyAlignment="1" applyProtection="1">
      <alignment horizontal="center" vertical="center"/>
      <protection hidden="1"/>
    </xf>
    <xf numFmtId="0" fontId="7" fillId="0" borderId="0" xfId="0" applyFont="1" applyAlignment="1" applyProtection="1">
      <alignment horizontal="left" vertical="center"/>
      <protection hidden="1"/>
    </xf>
    <xf numFmtId="4" fontId="3" fillId="0" borderId="0" xfId="1" applyNumberFormat="1" applyFont="1" applyFill="1" applyBorder="1" applyAlignment="1" applyProtection="1">
      <alignment horizontal="right" vertical="center"/>
      <protection hidden="1"/>
    </xf>
    <xf numFmtId="4" fontId="4" fillId="0" borderId="0" xfId="1" applyNumberFormat="1" applyFont="1" applyBorder="1" applyAlignment="1" applyProtection="1">
      <alignment horizontal="right" vertical="center"/>
      <protection hidden="1"/>
    </xf>
    <xf numFmtId="0" fontId="1" fillId="0" borderId="43" xfId="0" applyFont="1" applyBorder="1" applyAlignment="1" applyProtection="1">
      <alignment horizontal="left" vertical="center"/>
      <protection hidden="1"/>
    </xf>
    <xf numFmtId="4" fontId="15" fillId="0" borderId="43" xfId="1" applyNumberFormat="1" applyFont="1" applyBorder="1" applyAlignment="1" applyProtection="1">
      <alignment horizontal="right" vertical="center"/>
      <protection hidden="1"/>
    </xf>
    <xf numFmtId="0" fontId="2" fillId="0" borderId="0" xfId="0" applyFont="1" applyAlignment="1" applyProtection="1">
      <alignment horizontal="left" vertical="center"/>
      <protection hidden="1"/>
    </xf>
    <xf numFmtId="0" fontId="2" fillId="0" borderId="10" xfId="0" applyFont="1" applyBorder="1" applyAlignment="1" applyProtection="1">
      <alignment horizontal="left" vertical="center"/>
      <protection hidden="1"/>
    </xf>
    <xf numFmtId="0" fontId="2" fillId="0" borderId="43" xfId="0" applyFont="1" applyBorder="1" applyAlignment="1" applyProtection="1">
      <alignment horizontal="left" vertical="center"/>
      <protection hidden="1"/>
    </xf>
    <xf numFmtId="0" fontId="28" fillId="0" borderId="84" xfId="0" applyFont="1" applyBorder="1" applyAlignment="1" applyProtection="1">
      <alignment horizontal="center" vertical="center" wrapText="1"/>
      <protection hidden="1"/>
    </xf>
    <xf numFmtId="0" fontId="28" fillId="0" borderId="85" xfId="0" applyFont="1" applyBorder="1" applyAlignment="1" applyProtection="1">
      <alignment horizontal="center" vertical="center" wrapText="1"/>
      <protection hidden="1"/>
    </xf>
    <xf numFmtId="0" fontId="28" fillId="0" borderId="3" xfId="0" quotePrefix="1" applyFont="1" applyBorder="1" applyAlignment="1" applyProtection="1">
      <alignment horizontal="center" vertical="center" wrapText="1"/>
      <protection hidden="1"/>
    </xf>
    <xf numFmtId="0" fontId="28" fillId="0" borderId="31" xfId="0" quotePrefix="1" applyFont="1" applyBorder="1" applyAlignment="1" applyProtection="1">
      <alignment horizontal="center" vertical="center" wrapText="1"/>
      <protection hidden="1"/>
    </xf>
    <xf numFmtId="0" fontId="4" fillId="0" borderId="0" xfId="0" applyFont="1" applyAlignment="1" applyProtection="1">
      <alignment horizontal="left" vertical="top" wrapText="1" shrinkToFit="1"/>
      <protection hidden="1"/>
    </xf>
    <xf numFmtId="0" fontId="4" fillId="0" borderId="0" xfId="0" applyFont="1" applyAlignment="1" applyProtection="1">
      <alignment horizontal="left" vertical="top" shrinkToFit="1"/>
      <protection hidden="1"/>
    </xf>
    <xf numFmtId="0" fontId="28" fillId="0" borderId="87" xfId="0" applyFont="1" applyBorder="1" applyAlignment="1" applyProtection="1">
      <alignment horizontal="center" vertical="center" wrapText="1"/>
      <protection hidden="1"/>
    </xf>
    <xf numFmtId="0" fontId="28" fillId="0" borderId="88" xfId="0" applyFont="1" applyBorder="1" applyAlignment="1" applyProtection="1">
      <alignment horizontal="center" vertical="center" wrapText="1"/>
      <protection hidden="1"/>
    </xf>
    <xf numFmtId="0" fontId="15" fillId="0" borderId="21" xfId="0" applyFont="1" applyBorder="1" applyAlignment="1" applyProtection="1">
      <alignment horizontal="center" vertical="center" textRotation="90"/>
      <protection hidden="1"/>
    </xf>
    <xf numFmtId="0" fontId="15" fillId="0" borderId="22" xfId="0" applyFont="1" applyBorder="1" applyAlignment="1" applyProtection="1">
      <alignment horizontal="center" vertical="center" textRotation="90"/>
      <protection hidden="1"/>
    </xf>
    <xf numFmtId="0" fontId="15" fillId="0" borderId="3" xfId="0" applyFont="1" applyBorder="1" applyAlignment="1" applyProtection="1">
      <alignment horizontal="center" vertical="center" textRotation="90"/>
      <protection hidden="1"/>
    </xf>
    <xf numFmtId="0" fontId="28" fillId="0" borderId="49" xfId="0" applyFont="1" applyBorder="1" applyAlignment="1" applyProtection="1">
      <alignment horizontal="center" vertical="center" wrapText="1"/>
      <protection hidden="1"/>
    </xf>
    <xf numFmtId="0" fontId="28" fillId="0" borderId="38" xfId="0" applyFont="1" applyBorder="1" applyAlignment="1" applyProtection="1">
      <alignment horizontal="center" vertical="center" wrapText="1"/>
      <protection hidden="1"/>
    </xf>
    <xf numFmtId="0" fontId="30" fillId="0" borderId="0" xfId="0" applyFont="1" applyAlignment="1" applyProtection="1">
      <alignment horizontal="center" vertical="center"/>
      <protection hidden="1"/>
    </xf>
    <xf numFmtId="0" fontId="30" fillId="0" borderId="2" xfId="0" applyFont="1" applyBorder="1" applyAlignment="1" applyProtection="1">
      <alignment horizontal="center" vertical="center"/>
      <protection hidden="1"/>
    </xf>
    <xf numFmtId="0" fontId="17" fillId="0" borderId="0" xfId="0" quotePrefix="1" applyFont="1" applyAlignment="1" applyProtection="1">
      <alignment horizontal="left" vertical="center" wrapText="1"/>
      <protection hidden="1"/>
    </xf>
    <xf numFmtId="0" fontId="17" fillId="0" borderId="2" xfId="0" quotePrefix="1" applyFont="1" applyBorder="1" applyAlignment="1" applyProtection="1">
      <alignment horizontal="left" vertical="center" wrapText="1"/>
      <protection hidden="1"/>
    </xf>
    <xf numFmtId="0" fontId="18" fillId="0" borderId="21" xfId="0" applyFont="1" applyBorder="1" applyAlignment="1" applyProtection="1">
      <alignment horizontal="center" vertical="center"/>
      <protection hidden="1"/>
    </xf>
    <xf numFmtId="0" fontId="18" fillId="0" borderId="35" xfId="0" applyFont="1" applyBorder="1" applyAlignment="1" applyProtection="1">
      <alignment horizontal="center" vertical="center"/>
      <protection hidden="1"/>
    </xf>
    <xf numFmtId="0" fontId="2" fillId="0" borderId="15" xfId="0" applyFont="1" applyBorder="1" applyAlignment="1" applyProtection="1">
      <alignment horizontal="right" vertical="center"/>
      <protection hidden="1"/>
    </xf>
    <xf numFmtId="9" fontId="4" fillId="0" borderId="43" xfId="2" applyFont="1" applyBorder="1" applyAlignment="1" applyProtection="1">
      <alignment horizontal="center" vertical="center"/>
      <protection hidden="1"/>
    </xf>
    <xf numFmtId="9" fontId="4" fillId="0" borderId="15" xfId="2" applyFont="1" applyBorder="1" applyAlignment="1" applyProtection="1">
      <alignment horizontal="center" vertical="center"/>
      <protection hidden="1"/>
    </xf>
    <xf numFmtId="0" fontId="2" fillId="0" borderId="5" xfId="0" applyFont="1" applyBorder="1" applyAlignment="1" applyProtection="1">
      <alignment vertical="center"/>
      <protection hidden="1"/>
    </xf>
    <xf numFmtId="0" fontId="2" fillId="0" borderId="49" xfId="0" applyFont="1" applyBorder="1" applyAlignment="1" applyProtection="1">
      <alignment vertical="center"/>
      <protection hidden="1"/>
    </xf>
    <xf numFmtId="0" fontId="17" fillId="0" borderId="27" xfId="0" quotePrefix="1" applyFont="1" applyBorder="1" applyAlignment="1" applyProtection="1">
      <alignment horizontal="center" vertical="center"/>
      <protection hidden="1"/>
    </xf>
    <xf numFmtId="0" fontId="2" fillId="0" borderId="2" xfId="0" applyFont="1" applyBorder="1" applyAlignment="1" applyProtection="1">
      <alignment vertical="center"/>
      <protection hidden="1"/>
    </xf>
    <xf numFmtId="0" fontId="2" fillId="0" borderId="28" xfId="0" applyFont="1" applyBorder="1" applyAlignment="1" applyProtection="1">
      <alignment vertical="center"/>
      <protection hidden="1"/>
    </xf>
    <xf numFmtId="0" fontId="17" fillId="0" borderId="0" xfId="0" applyFont="1" applyAlignment="1" applyProtection="1">
      <alignment horizontal="left" vertical="center" wrapText="1"/>
      <protection hidden="1"/>
    </xf>
    <xf numFmtId="0" fontId="28" fillId="0" borderId="29" xfId="0" applyFont="1" applyBorder="1" applyAlignment="1" applyProtection="1">
      <alignment horizontal="center" vertical="center"/>
      <protection hidden="1"/>
    </xf>
    <xf numFmtId="0" fontId="28" fillId="0" borderId="5" xfId="0" applyFont="1" applyBorder="1" applyAlignment="1" applyProtection="1">
      <alignment horizontal="center" vertical="center"/>
      <protection hidden="1"/>
    </xf>
    <xf numFmtId="0" fontId="28" fillId="0" borderId="49" xfId="0" applyFont="1" applyBorder="1" applyAlignment="1" applyProtection="1">
      <alignment horizontal="center" vertical="center"/>
      <protection hidden="1"/>
    </xf>
    <xf numFmtId="0" fontId="28" fillId="0" borderId="34" xfId="0" applyFont="1" applyBorder="1" applyAlignment="1" applyProtection="1">
      <alignment horizontal="center" vertical="center"/>
      <protection hidden="1"/>
    </xf>
    <xf numFmtId="0" fontId="28" fillId="0" borderId="86" xfId="0" applyFont="1" applyBorder="1" applyAlignment="1" applyProtection="1">
      <alignment horizontal="center" vertical="center"/>
      <protection hidden="1"/>
    </xf>
    <xf numFmtId="0" fontId="28" fillId="0" borderId="38" xfId="0" applyFont="1" applyBorder="1" applyAlignment="1" applyProtection="1">
      <alignment horizontal="center" vertical="center"/>
      <protection hidden="1"/>
    </xf>
    <xf numFmtId="0" fontId="28" fillId="0" borderId="21" xfId="0" quotePrefix="1" applyFont="1" applyBorder="1" applyAlignment="1" applyProtection="1">
      <alignment horizontal="center" vertical="center" wrapText="1"/>
      <protection hidden="1"/>
    </xf>
    <xf numFmtId="0" fontId="28" fillId="0" borderId="35" xfId="0" quotePrefix="1" applyFont="1" applyBorder="1" applyAlignment="1" applyProtection="1">
      <alignment horizontal="center" vertical="center" wrapText="1"/>
      <protection hidden="1"/>
    </xf>
    <xf numFmtId="0" fontId="28" fillId="0" borderId="29" xfId="0" quotePrefix="1" applyFont="1" applyBorder="1" applyAlignment="1" applyProtection="1">
      <alignment horizontal="center" vertical="center" wrapText="1"/>
      <protection hidden="1"/>
    </xf>
    <xf numFmtId="0" fontId="28" fillId="0" borderId="34" xfId="0" quotePrefix="1" applyFont="1" applyBorder="1" applyAlignment="1" applyProtection="1">
      <alignment horizontal="center" vertical="center" wrapText="1"/>
      <protection hidden="1"/>
    </xf>
    <xf numFmtId="0" fontId="2" fillId="0" borderId="31" xfId="0" applyFont="1" applyBorder="1" applyAlignment="1" applyProtection="1">
      <alignment horizontal="center" vertical="center"/>
      <protection hidden="1"/>
    </xf>
    <xf numFmtId="0" fontId="38" fillId="5" borderId="0" xfId="0" applyFont="1" applyFill="1" applyAlignment="1" applyProtection="1">
      <alignment horizontal="left" vertical="center" wrapText="1"/>
      <protection hidden="1"/>
    </xf>
    <xf numFmtId="0" fontId="38" fillId="5" borderId="2" xfId="0" applyFont="1" applyFill="1" applyBorder="1" applyAlignment="1" applyProtection="1">
      <alignment horizontal="left" vertical="center" wrapText="1"/>
      <protection hidden="1"/>
    </xf>
    <xf numFmtId="0" fontId="28" fillId="0" borderId="21" xfId="0" applyFont="1" applyBorder="1" applyAlignment="1" applyProtection="1">
      <alignment horizontal="center" vertical="center" wrapText="1"/>
      <protection hidden="1"/>
    </xf>
    <xf numFmtId="0" fontId="28" fillId="0" borderId="35" xfId="0" applyFont="1" applyBorder="1" applyAlignment="1" applyProtection="1">
      <alignment horizontal="center" vertical="center" wrapText="1"/>
      <protection hidden="1"/>
    </xf>
    <xf numFmtId="0" fontId="17" fillId="0" borderId="2" xfId="0" applyFont="1" applyBorder="1" applyAlignment="1" applyProtection="1">
      <alignment horizontal="left" vertical="center" wrapText="1"/>
      <protection hidden="1"/>
    </xf>
    <xf numFmtId="4" fontId="2" fillId="0" borderId="31" xfId="1" applyNumberFormat="1" applyFont="1" applyBorder="1" applyAlignment="1" applyProtection="1">
      <alignment horizontal="center" vertical="center"/>
      <protection hidden="1"/>
    </xf>
    <xf numFmtId="172" fontId="3" fillId="0" borderId="21" xfId="0" applyNumberFormat="1" applyFont="1" applyBorder="1" applyAlignment="1" applyProtection="1">
      <alignment horizontal="center" vertical="center"/>
      <protection hidden="1"/>
    </xf>
    <xf numFmtId="172" fontId="3" fillId="0" borderId="3" xfId="0" applyNumberFormat="1" applyFont="1" applyBorder="1" applyAlignment="1" applyProtection="1">
      <alignment horizontal="center" vertical="center"/>
      <protection hidden="1"/>
    </xf>
    <xf numFmtId="0" fontId="28" fillId="0" borderId="5" xfId="0" applyFont="1" applyBorder="1" applyAlignment="1" applyProtection="1">
      <alignment horizontal="center" vertical="center" wrapText="1"/>
      <protection hidden="1"/>
    </xf>
    <xf numFmtId="0" fontId="28" fillId="0" borderId="86" xfId="0" applyFont="1" applyBorder="1" applyAlignment="1" applyProtection="1">
      <alignment horizontal="center" vertical="center" wrapText="1"/>
      <protection hidden="1"/>
    </xf>
    <xf numFmtId="4" fontId="33" fillId="0" borderId="21" xfId="0" quotePrefix="1" applyNumberFormat="1" applyFont="1" applyBorder="1" applyAlignment="1" applyProtection="1">
      <alignment horizontal="center" vertical="center"/>
      <protection locked="0"/>
    </xf>
    <xf numFmtId="4" fontId="33" fillId="0" borderId="35" xfId="0" quotePrefix="1" applyNumberFormat="1" applyFont="1" applyBorder="1" applyAlignment="1" applyProtection="1">
      <alignment horizontal="center" vertical="center"/>
      <protection locked="0"/>
    </xf>
    <xf numFmtId="0" fontId="28" fillId="0" borderId="27" xfId="0" quotePrefix="1" applyFont="1" applyBorder="1" applyAlignment="1" applyProtection="1">
      <alignment horizontal="center" vertical="center"/>
      <protection hidden="1"/>
    </xf>
    <xf numFmtId="0" fontId="28" fillId="0" borderId="2" xfId="0" quotePrefix="1" applyFont="1" applyBorder="1" applyAlignment="1" applyProtection="1">
      <alignment horizontal="center" vertical="center"/>
      <protection hidden="1"/>
    </xf>
    <xf numFmtId="0" fontId="28" fillId="0" borderId="28" xfId="0" quotePrefix="1" applyFont="1" applyBorder="1" applyAlignment="1" applyProtection="1">
      <alignment horizontal="center" vertical="center"/>
      <protection hidden="1"/>
    </xf>
    <xf numFmtId="4" fontId="25" fillId="0" borderId="31" xfId="1" applyNumberFormat="1" applyFont="1" applyBorder="1" applyAlignment="1" applyProtection="1">
      <alignment horizontal="center" vertical="center"/>
      <protection hidden="1"/>
    </xf>
    <xf numFmtId="0" fontId="9" fillId="0" borderId="18" xfId="0" applyFont="1" applyBorder="1" applyAlignment="1" applyProtection="1">
      <alignment horizontal="right" vertical="center"/>
      <protection locked="0"/>
    </xf>
    <xf numFmtId="0" fontId="9" fillId="0" borderId="0" xfId="0" applyFont="1" applyAlignment="1" applyProtection="1">
      <alignment horizontal="right" vertical="center"/>
      <protection locked="0"/>
    </xf>
    <xf numFmtId="169" fontId="15" fillId="7" borderId="13" xfId="0" applyNumberFormat="1" applyFont="1" applyFill="1" applyBorder="1" applyAlignment="1" applyProtection="1">
      <alignment horizontal="right" vertical="center"/>
      <protection hidden="1"/>
    </xf>
    <xf numFmtId="169" fontId="15" fillId="7" borderId="20" xfId="0" applyNumberFormat="1" applyFont="1" applyFill="1" applyBorder="1" applyAlignment="1" applyProtection="1">
      <alignment horizontal="right" vertical="center"/>
      <protection hidden="1"/>
    </xf>
    <xf numFmtId="0" fontId="3" fillId="7" borderId="17" xfId="0" applyFont="1" applyFill="1" applyBorder="1" applyAlignment="1" applyProtection="1">
      <alignment horizontal="left" vertical="center"/>
      <protection hidden="1"/>
    </xf>
    <xf numFmtId="0" fontId="3" fillId="7" borderId="19" xfId="0" applyFont="1" applyFill="1" applyBorder="1" applyAlignment="1" applyProtection="1">
      <alignment horizontal="left" vertical="center"/>
      <protection hidden="1"/>
    </xf>
    <xf numFmtId="0" fontId="3" fillId="7" borderId="15" xfId="0" applyFont="1" applyFill="1" applyBorder="1" applyAlignment="1" applyProtection="1">
      <alignment horizontal="left" vertical="center"/>
      <protection hidden="1"/>
    </xf>
    <xf numFmtId="0" fontId="3" fillId="7" borderId="16" xfId="0" applyFont="1" applyFill="1" applyBorder="1" applyAlignment="1" applyProtection="1">
      <alignment horizontal="left" vertical="center"/>
      <protection hidden="1"/>
    </xf>
    <xf numFmtId="169" fontId="16" fillId="7" borderId="92" xfId="0" applyNumberFormat="1" applyFont="1" applyFill="1" applyBorder="1" applyAlignment="1" applyProtection="1">
      <alignment horizontal="right" vertical="center"/>
      <protection hidden="1"/>
    </xf>
    <xf numFmtId="169" fontId="16" fillId="7" borderId="93" xfId="0" applyNumberFormat="1" applyFont="1" applyFill="1" applyBorder="1" applyAlignment="1" applyProtection="1">
      <alignment horizontal="right" vertical="center"/>
      <protection hidden="1"/>
    </xf>
    <xf numFmtId="0" fontId="16" fillId="2" borderId="44" xfId="0" applyFont="1" applyFill="1" applyBorder="1" applyAlignment="1" applyProtection="1">
      <alignment horizontal="center" vertical="center"/>
      <protection hidden="1"/>
    </xf>
    <xf numFmtId="0" fontId="16" fillId="2" borderId="45" xfId="0" applyFont="1" applyFill="1" applyBorder="1" applyAlignment="1" applyProtection="1">
      <alignment horizontal="center" vertical="center"/>
      <protection hidden="1"/>
    </xf>
    <xf numFmtId="0" fontId="50" fillId="7" borderId="89" xfId="0" applyFont="1" applyFill="1" applyBorder="1" applyAlignment="1" applyProtection="1">
      <alignment horizontal="right" vertical="center"/>
      <protection locked="0"/>
    </xf>
    <xf numFmtId="0" fontId="50" fillId="7" borderId="90" xfId="0" applyFont="1" applyFill="1" applyBorder="1" applyAlignment="1" applyProtection="1">
      <alignment horizontal="right" vertical="center"/>
      <protection locked="0"/>
    </xf>
    <xf numFmtId="0" fontId="0" fillId="0" borderId="20" xfId="0" applyBorder="1" applyProtection="1">
      <protection hidden="1"/>
    </xf>
    <xf numFmtId="0" fontId="0" fillId="0" borderId="19" xfId="0" applyBorder="1" applyProtection="1">
      <protection hidden="1"/>
    </xf>
    <xf numFmtId="0" fontId="0" fillId="0" borderId="16" xfId="0" applyBorder="1" applyProtection="1">
      <protection hidden="1"/>
    </xf>
    <xf numFmtId="0" fontId="3" fillId="7" borderId="91" xfId="0" applyFont="1" applyFill="1" applyBorder="1" applyAlignment="1" applyProtection="1">
      <alignment horizontal="right" vertical="center"/>
      <protection hidden="1"/>
    </xf>
    <xf numFmtId="0" fontId="3" fillId="7" borderId="92" xfId="0" applyFont="1" applyFill="1" applyBorder="1" applyAlignment="1" applyProtection="1">
      <alignment horizontal="right" vertical="center"/>
      <protection hidden="1"/>
    </xf>
    <xf numFmtId="0" fontId="2" fillId="0" borderId="0" xfId="0" applyFont="1" applyAlignment="1" applyProtection="1">
      <alignment horizontal="left" vertical="center" wrapText="1"/>
      <protection hidden="1"/>
    </xf>
    <xf numFmtId="4" fontId="2" fillId="2" borderId="18" xfId="1" applyNumberFormat="1" applyFont="1" applyFill="1" applyBorder="1" applyAlignment="1" applyProtection="1">
      <alignment horizontal="center" vertical="center" wrapText="1"/>
      <protection hidden="1"/>
    </xf>
    <xf numFmtId="4" fontId="2" fillId="2" borderId="18" xfId="1" applyNumberFormat="1" applyFont="1" applyFill="1" applyBorder="1" applyAlignment="1" applyProtection="1">
      <alignment horizontal="center" vertical="center"/>
      <protection hidden="1"/>
    </xf>
    <xf numFmtId="0" fontId="58" fillId="0" borderId="17" xfId="0" applyFont="1" applyBorder="1" applyAlignment="1" applyProtection="1">
      <alignment horizontal="left" vertical="center"/>
      <protection hidden="1"/>
    </xf>
    <xf numFmtId="0" fontId="58" fillId="0" borderId="13" xfId="0" applyFont="1" applyBorder="1" applyAlignment="1" applyProtection="1">
      <alignment horizontal="left" vertical="center"/>
      <protection hidden="1"/>
    </xf>
    <xf numFmtId="0" fontId="58" fillId="0" borderId="20" xfId="0" applyFont="1" applyBorder="1" applyAlignment="1" applyProtection="1">
      <alignment horizontal="left" vertical="center"/>
      <protection hidden="1"/>
    </xf>
    <xf numFmtId="0" fontId="0" fillId="5" borderId="31" xfId="0" applyFill="1" applyBorder="1" applyAlignment="1" applyProtection="1">
      <alignment horizontal="center" vertical="center"/>
      <protection hidden="1"/>
    </xf>
    <xf numFmtId="0" fontId="0" fillId="6" borderId="58" xfId="0" applyFill="1" applyBorder="1" applyAlignment="1" applyProtection="1">
      <alignment horizontal="center" vertical="center"/>
      <protection hidden="1"/>
    </xf>
    <xf numFmtId="0" fontId="0" fillId="0" borderId="31" xfId="0" applyBorder="1" applyAlignment="1" applyProtection="1">
      <alignment horizontal="center" vertical="center"/>
      <protection hidden="1"/>
    </xf>
    <xf numFmtId="0" fontId="0" fillId="6" borderId="31" xfId="0" applyFill="1" applyBorder="1" applyAlignment="1" applyProtection="1">
      <alignment horizontal="center" vertical="center"/>
      <protection hidden="1"/>
    </xf>
    <xf numFmtId="0" fontId="0" fillId="0" borderId="0" xfId="0" applyAlignment="1" applyProtection="1">
      <alignment horizontal="right" vertical="top"/>
      <protection hidden="1"/>
    </xf>
    <xf numFmtId="169" fontId="0" fillId="0" borderId="0" xfId="0" applyNumberFormat="1" applyAlignment="1" applyProtection="1">
      <alignment horizontal="center" vertical="top"/>
      <protection hidden="1"/>
    </xf>
    <xf numFmtId="0" fontId="1" fillId="0" borderId="0" xfId="0" applyFont="1" applyAlignment="1" applyProtection="1">
      <alignment horizontal="left" vertical="top"/>
      <protection hidden="1"/>
    </xf>
    <xf numFmtId="0" fontId="0" fillId="0" borderId="0" xfId="0" applyAlignment="1" applyProtection="1">
      <alignment horizontal="left" vertical="top"/>
      <protection hidden="1"/>
    </xf>
    <xf numFmtId="0" fontId="0" fillId="0" borderId="0" xfId="0" applyAlignment="1" applyProtection="1">
      <alignment horizontal="left" vertical="top" wrapText="1"/>
      <protection hidden="1"/>
    </xf>
    <xf numFmtId="0" fontId="0" fillId="5" borderId="58" xfId="0" applyFill="1" applyBorder="1" applyAlignment="1" applyProtection="1">
      <alignment horizontal="center" vertical="center"/>
      <protection hidden="1"/>
    </xf>
    <xf numFmtId="0" fontId="54" fillId="16" borderId="18" xfId="0" applyFont="1" applyFill="1" applyBorder="1" applyAlignment="1" applyProtection="1">
      <alignment horizontal="center" vertical="center" textRotation="90"/>
      <protection hidden="1"/>
    </xf>
    <xf numFmtId="0" fontId="0" fillId="3" borderId="31" xfId="0" applyFill="1" applyBorder="1" applyAlignment="1" applyProtection="1">
      <alignment horizontal="center" vertical="center"/>
      <protection hidden="1"/>
    </xf>
    <xf numFmtId="0" fontId="0" fillId="2" borderId="58" xfId="0" applyFill="1" applyBorder="1" applyAlignment="1" applyProtection="1">
      <alignment horizontal="center" vertical="center"/>
      <protection hidden="1"/>
    </xf>
    <xf numFmtId="0" fontId="0" fillId="4" borderId="31" xfId="0" applyFill="1" applyBorder="1" applyAlignment="1" applyProtection="1">
      <alignment horizontal="center" vertical="center"/>
      <protection hidden="1"/>
    </xf>
    <xf numFmtId="0" fontId="19" fillId="0" borderId="0" xfId="0" applyFont="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5" fillId="0" borderId="0" xfId="0" applyFont="1" applyAlignment="1" applyProtection="1">
      <alignment horizontal="center" vertical="center"/>
      <protection hidden="1"/>
    </xf>
    <xf numFmtId="0" fontId="0" fillId="2" borderId="31" xfId="0" applyFill="1" applyBorder="1" applyAlignment="1" applyProtection="1">
      <alignment horizontal="center" vertical="center"/>
      <protection hidden="1"/>
    </xf>
    <xf numFmtId="170" fontId="0" fillId="0" borderId="0" xfId="0" applyNumberFormat="1" applyAlignment="1" applyProtection="1">
      <alignment horizontal="center" vertical="center"/>
      <protection locked="0"/>
    </xf>
    <xf numFmtId="0" fontId="3" fillId="0" borderId="15" xfId="0" applyFont="1" applyBorder="1" applyAlignment="1" applyProtection="1">
      <alignment horizontal="right" vertical="center"/>
      <protection hidden="1"/>
    </xf>
    <xf numFmtId="0" fontId="19" fillId="0" borderId="94" xfId="0" applyFont="1" applyBorder="1" applyAlignment="1" applyProtection="1">
      <alignment horizontal="center" vertical="center" textRotation="90"/>
      <protection hidden="1"/>
    </xf>
    <xf numFmtId="0" fontId="19" fillId="0" borderId="95" xfId="0" applyFont="1" applyBorder="1" applyAlignment="1" applyProtection="1">
      <alignment horizontal="center" vertical="center" textRotation="90"/>
      <protection hidden="1"/>
    </xf>
    <xf numFmtId="0" fontId="19" fillId="0" borderId="96" xfId="0" applyFont="1" applyBorder="1" applyAlignment="1" applyProtection="1">
      <alignment horizontal="center" vertical="center" textRotation="90"/>
      <protection hidden="1"/>
    </xf>
    <xf numFmtId="0" fontId="0" fillId="4" borderId="58" xfId="0" applyFill="1" applyBorder="1" applyAlignment="1" applyProtection="1">
      <alignment horizontal="center" vertical="center"/>
      <protection hidden="1"/>
    </xf>
    <xf numFmtId="0" fontId="0" fillId="3" borderId="58" xfId="0" applyFill="1" applyBorder="1" applyAlignment="1" applyProtection="1">
      <alignment horizontal="center" vertical="center"/>
      <protection hidden="1"/>
    </xf>
    <xf numFmtId="0" fontId="19" fillId="0" borderId="94" xfId="0" applyFont="1" applyBorder="1" applyAlignment="1" applyProtection="1">
      <alignment horizontal="center" vertical="center" wrapText="1"/>
      <protection hidden="1"/>
    </xf>
    <xf numFmtId="0" fontId="19" fillId="0" borderId="95" xfId="0" applyFont="1" applyBorder="1" applyAlignment="1" applyProtection="1">
      <alignment horizontal="center" vertical="center"/>
      <protection hidden="1"/>
    </xf>
    <xf numFmtId="0" fontId="19" fillId="0" borderId="96" xfId="0" applyFont="1" applyBorder="1" applyAlignment="1" applyProtection="1">
      <alignment horizontal="center" vertical="center"/>
      <protection hidden="1"/>
    </xf>
    <xf numFmtId="0" fontId="16" fillId="0" borderId="0" xfId="0" applyFont="1" applyAlignment="1" applyProtection="1">
      <alignment horizontal="center" vertical="center" wrapText="1"/>
      <protection hidden="1"/>
    </xf>
  </cellXfs>
  <cellStyles count="4">
    <cellStyle name="Migliaia" xfId="1" builtinId="3"/>
    <cellStyle name="Normale" xfId="0" builtinId="0"/>
    <cellStyle name="Normale 2" xfId="3" xr:uid="{00000000-0005-0000-0000-000002000000}"/>
    <cellStyle name="Percentuale" xfId="2" builtinId="5"/>
  </cellStyles>
  <dxfs count="44">
    <dxf>
      <font>
        <strike val="0"/>
        <u val="none"/>
        <color theme="0"/>
      </font>
    </dxf>
    <dxf>
      <font>
        <strike val="0"/>
        <u val="none"/>
        <color theme="0"/>
      </font>
      <fill>
        <patternFill>
          <bgColor theme="0"/>
        </patternFill>
      </fill>
    </dxf>
    <dxf>
      <font>
        <b/>
        <i val="0"/>
        <strike val="0"/>
        <color theme="1"/>
      </font>
      <fill>
        <patternFill>
          <bgColor rgb="FFCCFFCC"/>
        </patternFill>
      </fill>
    </dxf>
    <dxf>
      <font>
        <b/>
        <i val="0"/>
        <strike val="0"/>
        <color theme="1"/>
      </font>
      <fill>
        <patternFill>
          <bgColor rgb="FFCCFFCC"/>
        </patternFill>
      </fill>
    </dxf>
    <dxf>
      <font>
        <b/>
        <i val="0"/>
        <strike val="0"/>
        <color theme="1"/>
      </font>
      <fill>
        <patternFill>
          <bgColor rgb="FFCCFFCC"/>
        </patternFill>
      </fill>
    </dxf>
    <dxf>
      <font>
        <b/>
        <i val="0"/>
        <strike val="0"/>
        <color rgb="FFFF0000"/>
      </font>
      <fill>
        <patternFill>
          <bgColor rgb="FFCCFFCC"/>
        </patternFill>
      </fill>
    </dxf>
    <dxf>
      <font>
        <b/>
        <i val="0"/>
        <strike val="0"/>
        <color rgb="FFFF0000"/>
      </font>
      <fill>
        <patternFill>
          <bgColor rgb="FFCCFFCC"/>
        </patternFill>
      </fill>
    </dxf>
    <dxf>
      <font>
        <b/>
        <i val="0"/>
        <strike val="0"/>
        <color rgb="FFFF0000"/>
      </font>
      <fill>
        <patternFill>
          <bgColor rgb="FFCCFFCC"/>
        </patternFill>
      </fill>
    </dxf>
    <dxf>
      <font>
        <b/>
        <i val="0"/>
        <strike val="0"/>
        <u val="none"/>
        <color auto="1"/>
      </font>
      <fill>
        <patternFill>
          <bgColor indexed="42"/>
        </patternFill>
      </fill>
    </dxf>
    <dxf>
      <font>
        <b/>
        <i val="0"/>
        <strike val="0"/>
        <u val="none"/>
        <color auto="1"/>
      </font>
      <fill>
        <patternFill>
          <bgColor indexed="42"/>
        </patternFill>
      </fill>
    </dxf>
    <dxf>
      <font>
        <b/>
        <i val="0"/>
        <strike val="0"/>
        <color theme="1"/>
      </font>
      <fill>
        <patternFill>
          <bgColor rgb="FFCCFFCC"/>
        </patternFill>
      </fill>
    </dxf>
    <dxf>
      <font>
        <strike val="0"/>
        <color rgb="FFFF0000"/>
      </font>
    </dxf>
    <dxf>
      <font>
        <b/>
        <i val="0"/>
        <strike val="0"/>
        <color theme="1"/>
      </font>
      <fill>
        <patternFill>
          <bgColor rgb="FFCCFFCC"/>
        </patternFill>
      </fill>
    </dxf>
    <dxf>
      <font>
        <b/>
        <i val="0"/>
        <strike val="0"/>
        <color theme="1"/>
      </font>
      <fill>
        <patternFill>
          <bgColor rgb="FFCCFFCC"/>
        </patternFill>
      </fill>
    </dxf>
    <dxf>
      <font>
        <b/>
        <i val="0"/>
        <strike val="0"/>
        <color theme="1"/>
      </font>
      <fill>
        <patternFill>
          <bgColor rgb="FFCCFFCC"/>
        </patternFill>
      </fill>
    </dxf>
    <dxf>
      <font>
        <b/>
        <i val="0"/>
        <strike val="0"/>
        <color theme="1"/>
      </font>
      <fill>
        <patternFill>
          <bgColor rgb="FFCCFFCC"/>
        </patternFill>
      </fill>
    </dxf>
    <dxf>
      <font>
        <b/>
        <i val="0"/>
        <strike val="0"/>
        <color theme="1"/>
      </font>
      <fill>
        <patternFill>
          <bgColor rgb="FFCCFFCC"/>
        </patternFill>
      </fill>
    </dxf>
    <dxf>
      <font>
        <b/>
        <i val="0"/>
        <strike val="0"/>
        <color theme="1"/>
      </font>
      <fill>
        <patternFill>
          <bgColor rgb="FFCCFFCC"/>
        </patternFill>
      </fill>
    </dxf>
    <dxf>
      <font>
        <strike val="0"/>
        <condense val="0"/>
        <extend val="0"/>
        <color indexed="9"/>
      </font>
      <fill>
        <patternFill>
          <bgColor indexed="9"/>
        </patternFill>
      </fill>
      <border>
        <left style="thin">
          <color indexed="9"/>
        </left>
        <right style="thin">
          <color indexed="9"/>
        </right>
        <top style="thin">
          <color indexed="9"/>
        </top>
        <bottom style="thin">
          <color indexed="9"/>
        </bottom>
      </border>
    </dxf>
    <dxf>
      <font>
        <strike val="0"/>
        <condense val="0"/>
        <extend val="0"/>
        <color indexed="9"/>
      </font>
      <fill>
        <patternFill>
          <bgColor indexed="9"/>
        </patternFill>
      </fill>
      <border>
        <left style="thin">
          <color indexed="9"/>
        </left>
        <right style="thin">
          <color indexed="9"/>
        </right>
        <top style="thin">
          <color indexed="9"/>
        </top>
        <bottom style="thin">
          <color indexed="9"/>
        </bottom>
      </border>
    </dxf>
    <dxf>
      <fill>
        <patternFill>
          <bgColor indexed="43"/>
        </patternFill>
      </fill>
    </dxf>
    <dxf>
      <font>
        <condense val="0"/>
        <extend val="0"/>
        <color indexed="9"/>
      </font>
    </dxf>
    <dxf>
      <font>
        <condense val="0"/>
        <extend val="0"/>
        <color indexed="9"/>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ont>
        <b/>
        <i val="0"/>
        <condense val="0"/>
        <extend val="0"/>
      </font>
    </dxf>
    <dxf>
      <font>
        <strike val="0"/>
        <u val="none"/>
        <color theme="0" tint="-0.24994659260841701"/>
      </font>
    </dxf>
    <dxf>
      <font>
        <strike val="0"/>
        <u val="none"/>
        <color theme="0" tint="-0.24994659260841701"/>
      </font>
    </dxf>
    <dxf>
      <font>
        <b val="0"/>
        <i val="0"/>
        <strike val="0"/>
        <u val="none"/>
        <color rgb="FFFF0000"/>
      </font>
    </dxf>
    <dxf>
      <font>
        <strike val="0"/>
        <color rgb="FFFF0000"/>
      </font>
    </dxf>
    <dxf>
      <font>
        <strike val="0"/>
        <color rgb="FFFF0000"/>
      </font>
    </dxf>
    <dxf>
      <font>
        <strike val="0"/>
        <condense val="0"/>
        <extend val="0"/>
        <color indexed="9"/>
      </font>
      <fill>
        <patternFill>
          <bgColor indexed="9"/>
        </patternFill>
      </fill>
      <border>
        <left style="thin">
          <color indexed="9"/>
        </left>
        <right style="thin">
          <color indexed="9"/>
        </right>
        <top style="thin">
          <color indexed="9"/>
        </top>
        <bottom style="thin">
          <color indexed="9"/>
        </bottom>
      </border>
    </dxf>
    <dxf>
      <font>
        <strike val="0"/>
        <condense val="0"/>
        <extend val="0"/>
        <color indexed="9"/>
      </font>
      <fill>
        <patternFill>
          <bgColor indexed="9"/>
        </patternFill>
      </fill>
      <border>
        <left style="thin">
          <color indexed="9"/>
        </left>
        <right style="thin">
          <color indexed="9"/>
        </right>
        <top style="thin">
          <color indexed="9"/>
        </top>
        <bottom style="thin">
          <color indexed="9"/>
        </bottom>
      </border>
    </dxf>
    <dxf>
      <font>
        <strike val="0"/>
        <condense val="0"/>
        <extend val="0"/>
        <color indexed="9"/>
      </font>
      <fill>
        <patternFill>
          <bgColor indexed="9"/>
        </patternFill>
      </fill>
      <border>
        <left style="thin">
          <color indexed="9"/>
        </left>
        <right style="thin">
          <color indexed="9"/>
        </right>
        <top style="thin">
          <color indexed="9"/>
        </top>
        <bottom style="thin">
          <color indexed="9"/>
        </bottom>
      </border>
    </dxf>
    <dxf>
      <font>
        <strike val="0"/>
        <condense val="0"/>
        <extend val="0"/>
        <color indexed="9"/>
      </font>
      <fill>
        <patternFill>
          <bgColor indexed="9"/>
        </patternFill>
      </fill>
      <border>
        <left style="thin">
          <color indexed="9"/>
        </left>
        <right style="thin">
          <color indexed="9"/>
        </right>
        <top style="thin">
          <color indexed="9"/>
        </top>
        <bottom style="thin">
          <color indexed="9"/>
        </bottom>
      </border>
    </dxf>
    <dxf>
      <font>
        <b val="0"/>
        <i val="0"/>
        <strike/>
        <condense val="0"/>
        <extend val="0"/>
        <color indexed="9"/>
      </font>
      <fill>
        <patternFill>
          <bgColor indexed="9"/>
        </patternFill>
      </fill>
    </dxf>
  </dxfs>
  <tableStyles count="0" defaultTableStyle="TableStyleMedium9" defaultPivotStyle="PivotStyleLight16"/>
  <colors>
    <mruColors>
      <color rgb="FFCCFFFF"/>
      <color rgb="FFFF99CC"/>
      <color rgb="FF99CCFF"/>
      <color rgb="FF0000FF"/>
      <color rgb="FF0F13B9"/>
      <color rgb="FF1906A6"/>
      <color rgb="FF009900"/>
      <color rgb="FFFF0000"/>
      <color rgb="FF96969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1361</xdr:colOff>
      <xdr:row>2</xdr:row>
      <xdr:rowOff>79601</xdr:rowOff>
    </xdr:from>
    <xdr:to>
      <xdr:col>8</xdr:col>
      <xdr:colOff>670832</xdr:colOff>
      <xdr:row>5</xdr:row>
      <xdr:rowOff>79601</xdr:rowOff>
    </xdr:to>
    <xdr:sp macro="" textlink="">
      <xdr:nvSpPr>
        <xdr:cNvPr id="1030" name="Rectangle 6">
          <a:extLst>
            <a:ext uri="{FF2B5EF4-FFF2-40B4-BE49-F238E27FC236}">
              <a16:creationId xmlns:a16="http://schemas.microsoft.com/office/drawing/2014/main" id="{00000000-0008-0000-0000-000006040000}"/>
            </a:ext>
          </a:extLst>
        </xdr:cNvPr>
        <xdr:cNvSpPr>
          <a:spLocks noChangeArrowheads="1"/>
        </xdr:cNvSpPr>
      </xdr:nvSpPr>
      <xdr:spPr bwMode="auto">
        <a:xfrm>
          <a:off x="6315075" y="487815"/>
          <a:ext cx="1417864" cy="612322"/>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800"/>
            </a:lnSpc>
            <a:defRPr sz="1000"/>
          </a:pPr>
          <a:endParaRPr lang="it-IT" sz="800" b="0" i="0" u="none" strike="noStrike" baseline="0">
            <a:solidFill>
              <a:srgbClr val="000000"/>
            </a:solidFill>
            <a:latin typeface="Arial"/>
            <a:cs typeface="Arial"/>
          </a:endParaRPr>
        </a:p>
        <a:p>
          <a:pPr algn="l" rtl="0">
            <a:lnSpc>
              <a:spcPts val="800"/>
            </a:lnSpc>
            <a:defRPr sz="1000"/>
          </a:pPr>
          <a:endParaRPr lang="it-IT" sz="800" b="0" i="0" u="none" strike="noStrike" baseline="0">
            <a:solidFill>
              <a:srgbClr val="000000"/>
            </a:solidFill>
            <a:latin typeface="Arial"/>
            <a:cs typeface="Arial"/>
          </a:endParaRPr>
        </a:p>
      </xdr:txBody>
    </xdr:sp>
    <xdr:clientData/>
  </xdr:twoCellAnchor>
  <xdr:twoCellAnchor>
    <xdr:from>
      <xdr:col>3</xdr:col>
      <xdr:colOff>270782</xdr:colOff>
      <xdr:row>2</xdr:row>
      <xdr:rowOff>69396</xdr:rowOff>
    </xdr:from>
    <xdr:to>
      <xdr:col>5</xdr:col>
      <xdr:colOff>562457</xdr:colOff>
      <xdr:row>5</xdr:row>
      <xdr:rowOff>69396</xdr:rowOff>
    </xdr:to>
    <xdr:sp macro="" textlink="" fLocksText="0">
      <xdr:nvSpPr>
        <xdr:cNvPr id="1029" name="Oval 5">
          <a:extLst>
            <a:ext uri="{FF2B5EF4-FFF2-40B4-BE49-F238E27FC236}">
              <a16:creationId xmlns:a16="http://schemas.microsoft.com/office/drawing/2014/main" id="{00000000-0008-0000-0000-000005040000}"/>
            </a:ext>
          </a:extLst>
        </xdr:cNvPr>
        <xdr:cNvSpPr>
          <a:spLocks noChangeArrowheads="1"/>
        </xdr:cNvSpPr>
      </xdr:nvSpPr>
      <xdr:spPr bwMode="auto">
        <a:xfrm>
          <a:off x="3672568" y="477610"/>
          <a:ext cx="1366639" cy="612322"/>
        </a:xfrm>
        <a:prstGeom prst="ellipse">
          <a:avLst/>
        </a:prstGeom>
        <a:solidFill>
          <a:srgbClr val="FFFFFF"/>
        </a:solidFill>
        <a:ln w="9525">
          <a:solidFill>
            <a:srgbClr val="000000"/>
          </a:solidFill>
          <a:round/>
          <a:headEnd/>
          <a:tailEnd/>
        </a:ln>
      </xdr:spPr>
      <xdr:txBody>
        <a:bodyPr vertOverflow="clip" wrap="square" lIns="72000" tIns="45720" rIns="72000" bIns="45720" anchor="t" upright="1"/>
        <a:lstStyle/>
        <a:p>
          <a:pPr algn="r" rtl="0">
            <a:defRPr sz="1000"/>
          </a:pPr>
          <a:r>
            <a:rPr lang="it-IT" sz="1800" b="1" i="0" u="none" strike="noStrike" baseline="0">
              <a:solidFill>
                <a:srgbClr val="0000FF"/>
              </a:solidFill>
              <a:latin typeface="Arial"/>
              <a:cs typeface="Arial"/>
            </a:rPr>
            <a:t> /</a:t>
          </a:r>
          <a:r>
            <a:rPr lang="it-IT" sz="1000" b="0" i="0" u="none" strike="noStrike" baseline="0">
              <a:solidFill>
                <a:srgbClr val="0000FF"/>
              </a:solidFill>
              <a:latin typeface="Arial"/>
              <a:cs typeface="Arial"/>
            </a:rPr>
            <a:t>2025</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841704</xdr:colOff>
      <xdr:row>10</xdr:row>
      <xdr:rowOff>33631</xdr:rowOff>
    </xdr:from>
    <xdr:ext cx="7279622" cy="937629"/>
    <xdr:sp macro="" textlink="">
      <xdr:nvSpPr>
        <xdr:cNvPr id="2" name="Rettangolo 1">
          <a:extLst>
            <a:ext uri="{FF2B5EF4-FFF2-40B4-BE49-F238E27FC236}">
              <a16:creationId xmlns:a16="http://schemas.microsoft.com/office/drawing/2014/main" id="{E9CABC01-C7AF-C12B-6960-177EBD958308}"/>
            </a:ext>
          </a:extLst>
        </xdr:cNvPr>
        <xdr:cNvSpPr/>
      </xdr:nvSpPr>
      <xdr:spPr>
        <a:xfrm rot="20209903">
          <a:off x="3377735" y="2236287"/>
          <a:ext cx="7279622" cy="937629"/>
        </a:xfrm>
        <a:prstGeom prst="rect">
          <a:avLst/>
        </a:prstGeom>
        <a:noFill/>
      </xdr:spPr>
      <xdr:txBody>
        <a:bodyPr wrap="none" lIns="91440" tIns="45720" rIns="91440" bIns="45720">
          <a:spAutoFit/>
        </a:bodyPr>
        <a:lstStyle/>
        <a:p>
          <a:pPr algn="ctr"/>
          <a:r>
            <a:rPr lang="it-IT" sz="5400" b="1" cap="none" spc="50">
              <a:ln w="9525" cmpd="sng">
                <a:solidFill>
                  <a:schemeClr val="accent1"/>
                </a:solidFill>
                <a:prstDash val="solid"/>
              </a:ln>
              <a:solidFill>
                <a:srgbClr val="70AD47">
                  <a:tint val="1000"/>
                </a:srgbClr>
              </a:solidFill>
              <a:effectLst>
                <a:glow rad="38100">
                  <a:schemeClr val="accent1">
                    <a:alpha val="40000"/>
                  </a:schemeClr>
                </a:glow>
              </a:effectLst>
            </a:rPr>
            <a:t>pagina da non stampare</a:t>
          </a:r>
        </a:p>
      </xdr:txBody>
    </xdr:sp>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T79"/>
  <sheetViews>
    <sheetView tabSelected="1" view="pageBreakPreview" zoomScaleNormal="100" zoomScaleSheetLayoutView="100" workbookViewId="0">
      <selection activeCell="E17" sqref="E17:I35"/>
    </sheetView>
  </sheetViews>
  <sheetFormatPr defaultColWidth="8.88671875" defaultRowHeight="16.899999999999999" customHeight="1" outlineLevelRow="2" x14ac:dyDescent="0.2"/>
  <cols>
    <col min="1" max="1" width="5.33203125" style="1" customWidth="1"/>
    <col min="2" max="2" width="3.5546875" style="1" customWidth="1"/>
    <col min="3" max="3" width="30.77734375" style="1" customWidth="1"/>
    <col min="4" max="4" width="6.77734375" style="1" customWidth="1"/>
    <col min="5" max="5" width="5.77734375" style="1" customWidth="1"/>
    <col min="6" max="6" width="15.77734375" style="1" customWidth="1"/>
    <col min="7" max="7" width="5.77734375" style="1" customWidth="1"/>
    <col min="8" max="9" width="8.77734375" style="1" customWidth="1"/>
    <col min="10" max="14" width="8.6640625" style="1"/>
    <col min="15" max="15" width="27.21875" style="1" customWidth="1"/>
    <col min="16" max="16384" width="8.88671875" style="1"/>
  </cols>
  <sheetData>
    <row r="1" spans="2:17" ht="17.100000000000001" customHeight="1" x14ac:dyDescent="0.2"/>
    <row r="2" spans="2:17" ht="17.100000000000001" customHeight="1" x14ac:dyDescent="0.2"/>
    <row r="3" spans="2:17" ht="17.100000000000001" customHeight="1" x14ac:dyDescent="0.2">
      <c r="B3" s="2"/>
      <c r="C3" s="2"/>
      <c r="D3" s="2"/>
      <c r="E3" s="2"/>
      <c r="F3" s="2"/>
      <c r="G3" s="2"/>
      <c r="H3" s="2"/>
    </row>
    <row r="4" spans="2:17" ht="17.100000000000001" customHeight="1" x14ac:dyDescent="0.2">
      <c r="B4" s="2"/>
      <c r="C4" s="2"/>
      <c r="D4" s="2"/>
      <c r="E4" s="2"/>
      <c r="F4" s="2"/>
      <c r="G4" s="2"/>
      <c r="H4" s="2"/>
    </row>
    <row r="5" spans="2:17" ht="17.100000000000001" customHeight="1" x14ac:dyDescent="0.2">
      <c r="B5" s="2"/>
      <c r="C5" s="2"/>
      <c r="D5" s="2"/>
      <c r="E5" s="2"/>
      <c r="F5" s="2"/>
      <c r="G5" s="2"/>
      <c r="H5" s="2"/>
    </row>
    <row r="6" spans="2:17" ht="17.100000000000001" customHeight="1" x14ac:dyDescent="0.2">
      <c r="B6" s="2"/>
      <c r="C6" s="2"/>
      <c r="D6" s="2"/>
      <c r="E6" s="2"/>
      <c r="F6" s="2"/>
      <c r="G6" s="2"/>
      <c r="H6" s="2"/>
    </row>
    <row r="7" spans="2:17" ht="17.100000000000001" customHeight="1" x14ac:dyDescent="0.2">
      <c r="B7" s="2"/>
      <c r="C7" s="2"/>
      <c r="D7" s="2"/>
      <c r="E7" s="2"/>
      <c r="F7" s="2" t="s">
        <v>0</v>
      </c>
      <c r="G7" s="2"/>
      <c r="H7" s="2"/>
    </row>
    <row r="8" spans="2:17" ht="17.100000000000001" customHeight="1" x14ac:dyDescent="0.2">
      <c r="B8" s="2"/>
      <c r="C8" s="2"/>
      <c r="D8" s="2"/>
      <c r="E8" s="2"/>
      <c r="F8" s="2" t="s">
        <v>1</v>
      </c>
      <c r="G8" s="2"/>
      <c r="H8" s="2"/>
    </row>
    <row r="9" spans="2:17" ht="17.100000000000001" customHeight="1" x14ac:dyDescent="0.2">
      <c r="B9" s="2"/>
      <c r="C9" s="2"/>
      <c r="D9" s="2"/>
      <c r="E9" s="2"/>
      <c r="F9" s="2"/>
      <c r="G9" s="2"/>
      <c r="H9" s="2"/>
    </row>
    <row r="10" spans="2:17" ht="17.100000000000001" customHeight="1" x14ac:dyDescent="0.2">
      <c r="B10" s="507" t="s">
        <v>2</v>
      </c>
      <c r="C10" s="507"/>
      <c r="D10" s="507"/>
      <c r="E10" s="507"/>
      <c r="F10" s="507"/>
      <c r="G10" s="507"/>
      <c r="H10" s="507"/>
      <c r="I10" s="507"/>
    </row>
    <row r="11" spans="2:17" ht="17.100000000000001" customHeight="1" x14ac:dyDescent="0.2">
      <c r="B11" s="508" t="s">
        <v>3</v>
      </c>
      <c r="C11" s="508"/>
      <c r="D11" s="508"/>
      <c r="E11" s="508"/>
      <c r="F11" s="508"/>
      <c r="G11" s="508"/>
      <c r="H11" s="508"/>
      <c r="I11" s="508"/>
    </row>
    <row r="12" spans="2:17" ht="17.100000000000001" customHeight="1" x14ac:dyDescent="0.2">
      <c r="B12" s="508"/>
      <c r="C12" s="508"/>
      <c r="D12" s="508"/>
      <c r="E12" s="508"/>
      <c r="F12" s="508"/>
      <c r="G12" s="508"/>
      <c r="H12" s="508"/>
      <c r="I12" s="508"/>
    </row>
    <row r="13" spans="2:17" ht="17.100000000000001" customHeight="1" x14ac:dyDescent="0.2">
      <c r="B13" s="508"/>
      <c r="C13" s="508"/>
      <c r="D13" s="508"/>
      <c r="E13" s="508"/>
      <c r="F13" s="508"/>
      <c r="G13" s="508"/>
      <c r="H13" s="508"/>
      <c r="I13" s="508"/>
    </row>
    <row r="14" spans="2:17" ht="17.100000000000001" customHeight="1" x14ac:dyDescent="0.2">
      <c r="B14" s="509" t="s">
        <v>418</v>
      </c>
      <c r="C14" s="509"/>
      <c r="D14" s="509"/>
      <c r="E14" s="509"/>
      <c r="F14" s="509"/>
      <c r="G14" s="509"/>
      <c r="H14" s="509"/>
      <c r="I14" s="509"/>
    </row>
    <row r="15" spans="2:17" ht="17.100000000000001" customHeight="1" x14ac:dyDescent="0.2">
      <c r="B15" s="509"/>
      <c r="C15" s="509"/>
      <c r="D15" s="509"/>
      <c r="E15" s="509"/>
      <c r="F15" s="509"/>
      <c r="G15" s="509"/>
      <c r="H15" s="509"/>
      <c r="I15" s="509"/>
    </row>
    <row r="16" spans="2:17" ht="17.100000000000001" customHeight="1" x14ac:dyDescent="0.2">
      <c r="B16" s="413"/>
      <c r="C16" s="413"/>
      <c r="D16" s="413"/>
      <c r="E16" s="413"/>
      <c r="F16" s="413"/>
      <c r="G16" s="413"/>
      <c r="H16" s="413"/>
      <c r="I16" s="463"/>
      <c r="L16" s="447"/>
      <c r="M16" s="447"/>
      <c r="N16" s="447"/>
      <c r="O16" s="447"/>
      <c r="P16" s="447"/>
      <c r="Q16" s="447"/>
    </row>
    <row r="17" spans="2:20" ht="17.100000000000001" customHeight="1" x14ac:dyDescent="0.2">
      <c r="B17" s="463"/>
      <c r="C17" s="516" t="s">
        <v>390</v>
      </c>
      <c r="D17" s="516"/>
      <c r="E17" s="512" t="s">
        <v>423</v>
      </c>
      <c r="F17" s="512"/>
      <c r="G17" s="512"/>
      <c r="H17" s="512"/>
      <c r="I17" s="512"/>
    </row>
    <row r="18" spans="2:20" ht="17.100000000000001" customHeight="1" x14ac:dyDescent="0.2">
      <c r="B18" s="463"/>
      <c r="C18" s="516"/>
      <c r="D18" s="516"/>
      <c r="E18" s="512"/>
      <c r="F18" s="512"/>
      <c r="G18" s="512"/>
      <c r="H18" s="512"/>
      <c r="I18" s="512"/>
    </row>
    <row r="19" spans="2:20" ht="17.100000000000001" customHeight="1" x14ac:dyDescent="0.2">
      <c r="B19" s="463"/>
      <c r="C19" s="464"/>
      <c r="D19" s="464"/>
      <c r="E19" s="512"/>
      <c r="F19" s="512"/>
      <c r="G19" s="512"/>
      <c r="H19" s="512"/>
      <c r="I19" s="512"/>
    </row>
    <row r="20" spans="2:20" ht="17.100000000000001" customHeight="1" x14ac:dyDescent="0.2">
      <c r="B20" s="463"/>
      <c r="C20" s="463"/>
      <c r="D20" s="463"/>
      <c r="E20" s="512"/>
      <c r="F20" s="512"/>
      <c r="G20" s="512"/>
      <c r="H20" s="512"/>
      <c r="I20" s="512"/>
    </row>
    <row r="21" spans="2:20" ht="17.100000000000001" customHeight="1" x14ac:dyDescent="0.2">
      <c r="B21" s="463"/>
      <c r="C21" s="514" t="s">
        <v>4</v>
      </c>
      <c r="D21" s="514"/>
      <c r="E21" s="515">
        <f ca="1">TODAY()</f>
        <v>45856</v>
      </c>
      <c r="F21" s="515"/>
      <c r="G21" s="465" t="s">
        <v>422</v>
      </c>
      <c r="H21" s="510"/>
      <c r="I21" s="510"/>
      <c r="K21" s="447"/>
      <c r="L21" s="447"/>
      <c r="M21" s="447"/>
      <c r="N21" s="447"/>
      <c r="O21" s="447"/>
      <c r="P21" s="447"/>
      <c r="Q21" s="447"/>
      <c r="R21" s="214"/>
      <c r="S21" s="214"/>
      <c r="T21" s="214"/>
    </row>
    <row r="22" spans="2:20" ht="17.100000000000001" customHeight="1" x14ac:dyDescent="0.2">
      <c r="B22" s="463"/>
      <c r="C22" s="514" t="s">
        <v>5</v>
      </c>
      <c r="D22" s="514"/>
      <c r="E22" s="512" t="s">
        <v>278</v>
      </c>
      <c r="F22" s="512"/>
      <c r="G22" s="512"/>
      <c r="H22" s="512"/>
      <c r="I22" s="512"/>
      <c r="K22" s="517"/>
      <c r="L22" s="517"/>
      <c r="M22" s="517"/>
      <c r="N22" s="517"/>
      <c r="O22" s="517"/>
      <c r="P22" s="517"/>
      <c r="Q22" s="517"/>
      <c r="R22" s="214"/>
      <c r="S22" s="214"/>
      <c r="T22" s="214"/>
    </row>
    <row r="23" spans="2:20" ht="17.100000000000001" customHeight="1" x14ac:dyDescent="0.2">
      <c r="B23" s="463"/>
      <c r="C23" s="462"/>
      <c r="D23" s="462"/>
      <c r="E23" s="512"/>
      <c r="F23" s="512"/>
      <c r="G23" s="512"/>
      <c r="H23" s="512"/>
      <c r="I23" s="512"/>
      <c r="K23" s="517"/>
      <c r="L23" s="517"/>
      <c r="M23" s="517"/>
      <c r="N23" s="517"/>
      <c r="O23" s="517"/>
      <c r="P23" s="517"/>
      <c r="Q23" s="517"/>
      <c r="R23" s="214"/>
      <c r="S23" s="214"/>
      <c r="T23" s="214"/>
    </row>
    <row r="24" spans="2:20" ht="17.100000000000001" customHeight="1" x14ac:dyDescent="0.2">
      <c r="B24" s="463"/>
      <c r="C24" s="462"/>
      <c r="D24" s="462"/>
      <c r="E24" s="512"/>
      <c r="F24" s="512"/>
      <c r="G24" s="512"/>
      <c r="H24" s="512"/>
      <c r="I24" s="512"/>
      <c r="K24" s="517"/>
      <c r="L24" s="517"/>
      <c r="M24" s="517"/>
      <c r="N24" s="517"/>
      <c r="O24" s="517"/>
      <c r="P24" s="517"/>
      <c r="Q24" s="517"/>
      <c r="R24" s="214"/>
      <c r="S24" s="214"/>
      <c r="T24" s="214"/>
    </row>
    <row r="25" spans="2:20" ht="17.100000000000001" customHeight="1" x14ac:dyDescent="0.2">
      <c r="B25" s="463"/>
      <c r="C25" s="462"/>
      <c r="D25" s="462" t="s">
        <v>381</v>
      </c>
      <c r="E25" s="512" t="s">
        <v>424</v>
      </c>
      <c r="F25" s="512"/>
      <c r="G25" s="512"/>
      <c r="H25" s="512"/>
      <c r="I25" s="512"/>
      <c r="K25" s="517"/>
      <c r="L25" s="517"/>
      <c r="M25" s="517"/>
      <c r="N25" s="517"/>
      <c r="O25" s="517"/>
      <c r="P25" s="517"/>
      <c r="Q25" s="517"/>
      <c r="R25" s="214"/>
      <c r="S25" s="214"/>
      <c r="T25" s="214"/>
    </row>
    <row r="26" spans="2:20" ht="35.1" hidden="1" customHeight="1" x14ac:dyDescent="0.2">
      <c r="B26" s="463"/>
      <c r="C26" s="444"/>
      <c r="D26" s="444" t="s">
        <v>247</v>
      </c>
      <c r="E26" s="513" t="s">
        <v>218</v>
      </c>
      <c r="F26" s="513"/>
      <c r="G26" s="513"/>
      <c r="H26" s="513"/>
      <c r="I26" s="513"/>
      <c r="K26" s="517"/>
      <c r="L26" s="517"/>
      <c r="M26" s="517"/>
      <c r="N26" s="517"/>
      <c r="O26" s="517"/>
      <c r="P26" s="517"/>
      <c r="Q26" s="517"/>
      <c r="R26" s="214"/>
      <c r="S26" s="214"/>
      <c r="T26" s="214"/>
    </row>
    <row r="27" spans="2:20" ht="17.100000000000001" customHeight="1" x14ac:dyDescent="0.2">
      <c r="B27" s="463"/>
      <c r="C27" s="514" t="s">
        <v>6</v>
      </c>
      <c r="D27" s="514"/>
      <c r="E27" s="512" t="s">
        <v>279</v>
      </c>
      <c r="F27" s="512"/>
      <c r="G27" s="512"/>
      <c r="H27" s="512"/>
      <c r="I27" s="512"/>
      <c r="K27" s="517"/>
      <c r="L27" s="517"/>
      <c r="M27" s="517"/>
      <c r="N27" s="517"/>
      <c r="O27" s="517"/>
      <c r="P27" s="517"/>
      <c r="Q27" s="517"/>
    </row>
    <row r="28" spans="2:20" ht="17.100000000000001" customHeight="1" x14ac:dyDescent="0.2">
      <c r="B28" s="463"/>
      <c r="C28" s="462"/>
      <c r="D28" s="462"/>
      <c r="E28" s="512"/>
      <c r="F28" s="512"/>
      <c r="G28" s="512"/>
      <c r="H28" s="512"/>
      <c r="I28" s="512"/>
    </row>
    <row r="29" spans="2:20" ht="17.100000000000001" customHeight="1" x14ac:dyDescent="0.2">
      <c r="B29" s="463"/>
      <c r="C29" s="514" t="s">
        <v>7</v>
      </c>
      <c r="D29" s="514"/>
      <c r="E29" s="512" t="s">
        <v>374</v>
      </c>
      <c r="F29" s="512"/>
      <c r="G29" s="512"/>
      <c r="H29" s="512"/>
      <c r="I29" s="512"/>
    </row>
    <row r="30" spans="2:20" ht="17.100000000000001" customHeight="1" x14ac:dyDescent="0.2">
      <c r="B30" s="463"/>
      <c r="C30" s="514" t="s">
        <v>8</v>
      </c>
      <c r="D30" s="514"/>
      <c r="E30" s="512" t="s">
        <v>280</v>
      </c>
      <c r="F30" s="512"/>
      <c r="G30" s="512"/>
      <c r="H30" s="512"/>
      <c r="I30" s="512"/>
    </row>
    <row r="31" spans="2:20" ht="17.100000000000001" customHeight="1" x14ac:dyDescent="0.2">
      <c r="B31" s="463"/>
      <c r="C31" s="462"/>
      <c r="D31" s="462"/>
      <c r="E31" s="512"/>
      <c r="F31" s="512"/>
      <c r="G31" s="512"/>
      <c r="H31" s="512"/>
      <c r="I31" s="512"/>
    </row>
    <row r="32" spans="2:20" ht="17.100000000000001" customHeight="1" x14ac:dyDescent="0.2">
      <c r="B32" s="463"/>
      <c r="C32" s="514" t="s">
        <v>212</v>
      </c>
      <c r="D32" s="514"/>
      <c r="E32" s="512" t="s">
        <v>517</v>
      </c>
      <c r="F32" s="512"/>
      <c r="G32" s="512"/>
      <c r="H32" s="512"/>
      <c r="I32" s="512"/>
    </row>
    <row r="33" spans="2:20" ht="17.100000000000001" customHeight="1" x14ac:dyDescent="0.2">
      <c r="B33" s="463"/>
      <c r="C33" s="462"/>
      <c r="D33" s="462"/>
      <c r="E33" s="512"/>
      <c r="F33" s="512"/>
      <c r="G33" s="512"/>
      <c r="H33" s="512"/>
      <c r="I33" s="512"/>
    </row>
    <row r="34" spans="2:20" ht="17.100000000000001" customHeight="1" x14ac:dyDescent="0.2">
      <c r="B34" s="463"/>
      <c r="C34" s="462"/>
      <c r="D34" s="462"/>
      <c r="E34" s="512"/>
      <c r="F34" s="512"/>
      <c r="G34" s="512"/>
      <c r="H34" s="512"/>
      <c r="I34" s="512"/>
      <c r="K34" s="447"/>
      <c r="L34" s="447"/>
      <c r="M34" s="447"/>
      <c r="N34" s="447"/>
      <c r="O34" s="447"/>
      <c r="P34" s="447"/>
      <c r="Q34" s="447"/>
      <c r="R34" s="214"/>
      <c r="S34" s="214"/>
      <c r="T34" s="214"/>
    </row>
    <row r="35" spans="2:20" ht="17.100000000000001" customHeight="1" x14ac:dyDescent="0.2">
      <c r="B35" s="463"/>
      <c r="C35" s="462"/>
      <c r="D35" s="462"/>
      <c r="E35" s="512"/>
      <c r="F35" s="512"/>
      <c r="G35" s="512"/>
      <c r="H35" s="512"/>
      <c r="I35" s="512"/>
      <c r="K35" s="447"/>
      <c r="L35" s="447"/>
      <c r="M35" s="447"/>
      <c r="N35" s="447"/>
      <c r="O35" s="447"/>
      <c r="P35" s="447"/>
      <c r="Q35" s="447"/>
      <c r="R35" s="214"/>
      <c r="S35" s="214"/>
      <c r="T35" s="214"/>
    </row>
    <row r="36" spans="2:20" ht="17.100000000000001" hidden="1" customHeight="1" outlineLevel="1" x14ac:dyDescent="0.2">
      <c r="C36" s="520" t="s">
        <v>226</v>
      </c>
      <c r="D36" s="520"/>
      <c r="E36" s="518" t="s">
        <v>218</v>
      </c>
      <c r="F36" s="518"/>
      <c r="G36" s="234"/>
      <c r="H36" s="234"/>
      <c r="K36" s="447"/>
      <c r="L36" s="447"/>
      <c r="M36" s="447"/>
      <c r="N36" s="447"/>
      <c r="O36" s="447"/>
      <c r="P36" s="447"/>
      <c r="Q36" s="447"/>
      <c r="R36" s="214"/>
      <c r="S36" s="214"/>
      <c r="T36" s="214"/>
    </row>
    <row r="37" spans="2:20" ht="17.100000000000001" hidden="1" customHeight="1" outlineLevel="1" x14ac:dyDescent="0.2">
      <c r="C37" s="520"/>
      <c r="D37" s="520"/>
      <c r="E37" s="518"/>
      <c r="F37" s="518"/>
    </row>
    <row r="38" spans="2:20" ht="17.100000000000001" customHeight="1" collapsed="1" x14ac:dyDescent="0.2">
      <c r="C38" s="449"/>
      <c r="D38" s="449"/>
      <c r="E38" s="448"/>
      <c r="F38" s="448"/>
    </row>
    <row r="39" spans="2:20" ht="16.899999999999999" hidden="1" customHeight="1" outlineLevel="1" x14ac:dyDescent="0.2">
      <c r="B39" s="2"/>
      <c r="C39" s="2"/>
      <c r="D39" s="2"/>
      <c r="E39" s="519" t="s">
        <v>69</v>
      </c>
      <c r="F39" s="519"/>
      <c r="G39" s="519" t="s">
        <v>375</v>
      </c>
      <c r="H39" s="519"/>
    </row>
    <row r="40" spans="2:20" ht="16.899999999999999" hidden="1" customHeight="1" outlineLevel="1" x14ac:dyDescent="0.2">
      <c r="B40" s="4" t="s">
        <v>9</v>
      </c>
      <c r="C40" s="4" t="s">
        <v>10</v>
      </c>
      <c r="D40" s="4"/>
      <c r="E40" s="519"/>
      <c r="F40" s="519"/>
      <c r="G40" s="519"/>
      <c r="H40" s="519"/>
    </row>
    <row r="41" spans="2:20" ht="16.899999999999999" hidden="1" customHeight="1" outlineLevel="1" x14ac:dyDescent="0.2">
      <c r="B41" s="4"/>
      <c r="C41" s="5" t="s">
        <v>11</v>
      </c>
      <c r="D41" s="6"/>
      <c r="E41" s="13"/>
      <c r="F41" s="168">
        <v>0</v>
      </c>
      <c r="G41" s="7"/>
      <c r="H41" s="168">
        <v>0</v>
      </c>
    </row>
    <row r="42" spans="2:20" ht="16.899999999999999" hidden="1" customHeight="1" outlineLevel="1" x14ac:dyDescent="0.2">
      <c r="B42" s="4"/>
      <c r="C42" s="5" t="s">
        <v>387</v>
      </c>
      <c r="D42" s="6"/>
      <c r="E42" s="13"/>
      <c r="F42" s="168"/>
      <c r="G42" s="7"/>
      <c r="H42" s="168">
        <v>0</v>
      </c>
    </row>
    <row r="43" spans="2:20" ht="16.899999999999999" hidden="1" customHeight="1" outlineLevel="1" x14ac:dyDescent="0.2">
      <c r="B43" s="4" t="s">
        <v>12</v>
      </c>
      <c r="C43" s="4" t="s">
        <v>13</v>
      </c>
      <c r="D43" s="4"/>
      <c r="E43" s="13"/>
      <c r="F43" s="7"/>
      <c r="G43" s="7"/>
      <c r="H43" s="8"/>
    </row>
    <row r="44" spans="2:20" ht="16.899999999999999" hidden="1" customHeight="1" outlineLevel="1" x14ac:dyDescent="0.2">
      <c r="B44" s="2"/>
      <c r="C44" s="5" t="s">
        <v>14</v>
      </c>
      <c r="D44" s="9"/>
      <c r="E44" s="13"/>
      <c r="F44" s="233">
        <v>0</v>
      </c>
      <c r="G44" s="7"/>
      <c r="H44" s="233">
        <v>0</v>
      </c>
    </row>
    <row r="45" spans="2:20" ht="16.899999999999999" hidden="1" customHeight="1" outlineLevel="1" x14ac:dyDescent="0.2">
      <c r="B45" s="2"/>
      <c r="C45" s="5" t="s">
        <v>15</v>
      </c>
      <c r="D45" s="9"/>
      <c r="E45" s="13"/>
      <c r="F45" s="233">
        <v>0</v>
      </c>
      <c r="G45" s="7"/>
      <c r="H45" s="233">
        <v>0</v>
      </c>
    </row>
    <row r="46" spans="2:20" ht="16.899999999999999" hidden="1" customHeight="1" outlineLevel="1" x14ac:dyDescent="0.2">
      <c r="B46" s="2"/>
      <c r="C46" s="5" t="s">
        <v>16</v>
      </c>
      <c r="D46" s="10"/>
      <c r="E46" s="13"/>
      <c r="F46" s="233">
        <v>0</v>
      </c>
      <c r="G46" s="7"/>
      <c r="H46" s="233">
        <v>0</v>
      </c>
    </row>
    <row r="47" spans="2:20" ht="16.899999999999999" hidden="1" customHeight="1" outlineLevel="1" x14ac:dyDescent="0.2">
      <c r="B47" s="2"/>
      <c r="C47" s="5" t="s">
        <v>17</v>
      </c>
      <c r="D47" s="11"/>
      <c r="E47" s="13"/>
      <c r="F47" s="233">
        <v>0</v>
      </c>
      <c r="G47" s="7"/>
      <c r="H47" s="233">
        <v>0</v>
      </c>
    </row>
    <row r="48" spans="2:20" ht="16.899999999999999" hidden="1" customHeight="1" outlineLevel="1" x14ac:dyDescent="0.2">
      <c r="B48" s="2"/>
      <c r="C48" s="5" t="s">
        <v>18</v>
      </c>
      <c r="D48" s="12"/>
      <c r="E48" s="13"/>
      <c r="F48" s="233">
        <v>0</v>
      </c>
      <c r="G48" s="7"/>
      <c r="H48" s="233">
        <v>0</v>
      </c>
    </row>
    <row r="49" spans="2:9" ht="16.899999999999999" hidden="1" customHeight="1" outlineLevel="1" x14ac:dyDescent="0.2">
      <c r="B49" s="2"/>
      <c r="C49" s="5"/>
      <c r="D49" s="5"/>
      <c r="E49" s="13"/>
      <c r="F49" s="7"/>
      <c r="G49" s="7"/>
      <c r="H49" s="8"/>
    </row>
    <row r="50" spans="2:9" ht="16.899999999999999" hidden="1" customHeight="1" outlineLevel="1" x14ac:dyDescent="0.2">
      <c r="B50" s="4" t="s">
        <v>19</v>
      </c>
      <c r="C50" s="4" t="s">
        <v>20</v>
      </c>
      <c r="D50" s="4"/>
      <c r="E50" s="2"/>
      <c r="F50" s="8"/>
      <c r="G50" s="8"/>
      <c r="H50" s="8"/>
    </row>
    <row r="51" spans="2:9" ht="16.899999999999999" hidden="1" customHeight="1" outlineLevel="1" x14ac:dyDescent="0.2">
      <c r="B51" s="4"/>
      <c r="C51" s="5" t="s">
        <v>215</v>
      </c>
      <c r="D51" s="4"/>
      <c r="E51" s="7"/>
      <c r="F51" s="233">
        <v>0</v>
      </c>
      <c r="G51" s="13"/>
      <c r="H51" s="13"/>
    </row>
    <row r="52" spans="2:9" ht="16.899999999999999" customHeight="1" collapsed="1" x14ac:dyDescent="0.2">
      <c r="B52" s="2"/>
      <c r="C52" s="5"/>
      <c r="D52" s="2"/>
      <c r="E52" s="2"/>
      <c r="F52" s="8"/>
      <c r="G52" s="7"/>
      <c r="I52" s="511" t="s">
        <v>419</v>
      </c>
    </row>
    <row r="53" spans="2:9" ht="16.899999999999999" customHeight="1" x14ac:dyDescent="0.2">
      <c r="B53" s="2"/>
      <c r="C53" s="5"/>
      <c r="D53" s="2"/>
      <c r="E53" s="2"/>
      <c r="F53" s="8"/>
      <c r="G53" s="7"/>
      <c r="I53" s="511"/>
    </row>
    <row r="54" spans="2:9" ht="16.899999999999999" customHeight="1" x14ac:dyDescent="0.2">
      <c r="B54" s="2"/>
      <c r="C54" s="5"/>
      <c r="D54" s="2"/>
      <c r="E54" s="2"/>
      <c r="F54" s="8"/>
      <c r="G54" s="7"/>
      <c r="I54" s="511"/>
    </row>
    <row r="55" spans="2:9" ht="16.899999999999999" customHeight="1" x14ac:dyDescent="0.2">
      <c r="B55" s="2"/>
      <c r="C55" s="5"/>
      <c r="D55" s="2"/>
      <c r="E55" s="2"/>
      <c r="F55" s="8"/>
      <c r="G55" s="7"/>
      <c r="I55" s="511"/>
    </row>
    <row r="56" spans="2:9" ht="16.899999999999999" customHeight="1" outlineLevel="2" x14ac:dyDescent="0.2">
      <c r="B56" s="14"/>
      <c r="C56" s="103" t="s">
        <v>21</v>
      </c>
      <c r="D56" s="2"/>
      <c r="E56" s="2"/>
      <c r="F56" s="8"/>
      <c r="G56" s="8"/>
      <c r="I56" s="511"/>
    </row>
    <row r="57" spans="2:9" ht="16.899999999999999" customHeight="1" outlineLevel="2" x14ac:dyDescent="0.2">
      <c r="B57" s="15" t="s">
        <v>22</v>
      </c>
      <c r="C57" s="243" t="s">
        <v>23</v>
      </c>
      <c r="D57" s="14"/>
      <c r="E57" s="14"/>
      <c r="F57" s="14"/>
      <c r="G57" s="14"/>
      <c r="I57" s="511"/>
    </row>
    <row r="58" spans="2:9" ht="16.899999999999999" customHeight="1" outlineLevel="2" x14ac:dyDescent="0.2">
      <c r="B58" s="15" t="s">
        <v>22</v>
      </c>
      <c r="C58" s="243" t="s">
        <v>246</v>
      </c>
      <c r="D58" s="16"/>
      <c r="E58" s="16"/>
      <c r="F58" s="16"/>
      <c r="G58" s="16"/>
      <c r="I58" s="511"/>
    </row>
    <row r="59" spans="2:9" ht="16.899999999999999" customHeight="1" outlineLevel="2" x14ac:dyDescent="0.2">
      <c r="B59" s="15" t="s">
        <v>22</v>
      </c>
      <c r="C59" s="243" t="s">
        <v>24</v>
      </c>
      <c r="D59" s="16"/>
      <c r="E59" s="16"/>
      <c r="F59" s="16"/>
      <c r="G59" s="16"/>
      <c r="I59" s="511"/>
    </row>
    <row r="60" spans="2:9" ht="16.899999999999999" customHeight="1" outlineLevel="2" x14ac:dyDescent="0.2">
      <c r="B60" s="15" t="s">
        <v>22</v>
      </c>
      <c r="C60" s="243" t="s">
        <v>25</v>
      </c>
      <c r="D60" s="16"/>
      <c r="E60" s="16"/>
      <c r="F60" s="16"/>
      <c r="G60" s="16"/>
      <c r="I60" s="511"/>
    </row>
    <row r="61" spans="2:9" ht="16.899999999999999" customHeight="1" outlineLevel="2" x14ac:dyDescent="0.2">
      <c r="B61" s="15" t="s">
        <v>22</v>
      </c>
      <c r="C61" s="243" t="s">
        <v>26</v>
      </c>
      <c r="D61" s="16"/>
      <c r="E61" s="16"/>
      <c r="F61" s="16"/>
      <c r="G61" s="16"/>
      <c r="I61" s="511"/>
    </row>
    <row r="64" spans="2:9" s="2" customFormat="1" ht="16.899999999999999" customHeight="1" x14ac:dyDescent="0.2"/>
    <row r="65" spans="2:17" s="2" customFormat="1" ht="24.95" hidden="1" customHeight="1" outlineLevel="1" x14ac:dyDescent="0.2">
      <c r="C65" s="13" t="s">
        <v>235</v>
      </c>
      <c r="D65" s="262" t="str">
        <f>VLOOKUP($C$17,$C$68:$D$71,2)</f>
        <v>SCIA</v>
      </c>
      <c r="E65" s="454" t="s">
        <v>217</v>
      </c>
    </row>
    <row r="66" spans="2:17" s="2" customFormat="1" ht="24.95" hidden="1" customHeight="1" outlineLevel="1" x14ac:dyDescent="0.2">
      <c r="C66" s="13" t="s">
        <v>249</v>
      </c>
      <c r="D66" s="262" t="str">
        <f>E26</f>
        <v>NO</v>
      </c>
      <c r="E66" s="454" t="s">
        <v>218</v>
      </c>
    </row>
    <row r="67" spans="2:17" s="2" customFormat="1" ht="24.95" hidden="1" customHeight="1" outlineLevel="1" x14ac:dyDescent="0.2"/>
    <row r="68" spans="2:17" s="2" customFormat="1" ht="24.95" hidden="1" customHeight="1" outlineLevel="1" x14ac:dyDescent="0.2">
      <c r="B68" s="48">
        <v>1</v>
      </c>
      <c r="C68" s="236" t="s">
        <v>406</v>
      </c>
      <c r="D68" s="268" t="s">
        <v>281</v>
      </c>
      <c r="E68" s="48"/>
      <c r="G68" s="445"/>
      <c r="H68" s="445"/>
      <c r="I68" s="445"/>
      <c r="J68" s="445"/>
      <c r="K68" s="445"/>
      <c r="L68" s="445"/>
      <c r="M68" s="445"/>
      <c r="N68" s="48"/>
      <c r="O68" s="236"/>
      <c r="P68" s="268"/>
      <c r="Q68" s="268"/>
    </row>
    <row r="69" spans="2:17" s="2" customFormat="1" ht="24.95" hidden="1" customHeight="1" outlineLevel="1" x14ac:dyDescent="0.2">
      <c r="B69" s="48">
        <v>4</v>
      </c>
      <c r="C69" s="236" t="s">
        <v>394</v>
      </c>
      <c r="D69" s="268" t="s">
        <v>224</v>
      </c>
      <c r="E69" s="48"/>
      <c r="G69" s="445"/>
      <c r="H69" s="445"/>
      <c r="I69" s="445"/>
      <c r="J69" s="445"/>
      <c r="K69" s="445"/>
      <c r="L69" s="445"/>
      <c r="M69" s="445"/>
      <c r="N69" s="48"/>
      <c r="O69" s="236"/>
      <c r="P69" s="268"/>
      <c r="Q69" s="268"/>
    </row>
    <row r="70" spans="2:17" s="2" customFormat="1" ht="24.95" hidden="1" customHeight="1" outlineLevel="1" x14ac:dyDescent="0.2">
      <c r="B70" s="48">
        <v>6</v>
      </c>
      <c r="C70" s="236" t="s">
        <v>389</v>
      </c>
      <c r="D70" s="268" t="s">
        <v>221</v>
      </c>
      <c r="G70" s="445"/>
      <c r="H70" s="445"/>
      <c r="I70" s="445"/>
      <c r="J70" s="445"/>
      <c r="K70" s="445"/>
      <c r="L70" s="445"/>
      <c r="M70" s="445"/>
      <c r="N70" s="48"/>
      <c r="O70" s="236"/>
      <c r="P70" s="268"/>
      <c r="Q70" s="268"/>
    </row>
    <row r="71" spans="2:17" s="2" customFormat="1" ht="24.95" hidden="1" customHeight="1" outlineLevel="1" x14ac:dyDescent="0.2">
      <c r="B71" s="48">
        <v>8</v>
      </c>
      <c r="C71" s="236" t="s">
        <v>390</v>
      </c>
      <c r="D71" s="268" t="s">
        <v>222</v>
      </c>
      <c r="G71" s="445"/>
      <c r="H71" s="445"/>
      <c r="I71" s="445"/>
      <c r="J71" s="445"/>
      <c r="K71" s="445"/>
      <c r="L71" s="445"/>
      <c r="M71" s="445"/>
      <c r="N71" s="48"/>
      <c r="O71" s="236"/>
      <c r="P71" s="268"/>
      <c r="Q71" s="268"/>
    </row>
    <row r="72" spans="2:17" s="2" customFormat="1" ht="24.95" hidden="1" customHeight="1" outlineLevel="1" x14ac:dyDescent="0.2">
      <c r="B72" s="48">
        <v>30</v>
      </c>
      <c r="C72" s="236" t="s">
        <v>395</v>
      </c>
      <c r="D72" s="268" t="s">
        <v>373</v>
      </c>
      <c r="G72" s="445"/>
      <c r="H72" s="445"/>
      <c r="I72" s="445"/>
      <c r="J72" s="445"/>
      <c r="K72" s="445"/>
      <c r="L72" s="445"/>
      <c r="M72" s="445"/>
      <c r="N72" s="48"/>
      <c r="O72" s="236"/>
      <c r="P72" s="268"/>
      <c r="Q72" s="268"/>
    </row>
    <row r="73" spans="2:17" s="2" customFormat="1" ht="24.95" hidden="1" customHeight="1" outlineLevel="1" x14ac:dyDescent="0.2">
      <c r="B73" s="48">
        <v>70</v>
      </c>
      <c r="C73" s="236" t="s">
        <v>391</v>
      </c>
      <c r="D73" s="268" t="s">
        <v>225</v>
      </c>
      <c r="N73" s="48"/>
      <c r="O73" s="236"/>
      <c r="P73" s="268"/>
      <c r="Q73" s="268"/>
    </row>
    <row r="74" spans="2:17" s="2" customFormat="1" ht="24.95" hidden="1" customHeight="1" outlineLevel="1" x14ac:dyDescent="0.2">
      <c r="B74" s="48">
        <v>90</v>
      </c>
      <c r="C74" s="236" t="s">
        <v>396</v>
      </c>
      <c r="D74" s="268" t="s">
        <v>372</v>
      </c>
      <c r="N74" s="48"/>
      <c r="O74" s="236"/>
      <c r="P74" s="268"/>
      <c r="Q74" s="268"/>
    </row>
    <row r="75" spans="2:17" s="2" customFormat="1" ht="24.95" hidden="1" customHeight="1" outlineLevel="1" x14ac:dyDescent="0.2">
      <c r="B75" s="169">
        <v>200</v>
      </c>
      <c r="C75" s="236" t="s">
        <v>392</v>
      </c>
      <c r="D75" s="268" t="s">
        <v>223</v>
      </c>
      <c r="N75" s="48"/>
      <c r="O75" s="236"/>
      <c r="P75" s="268"/>
      <c r="Q75" s="268"/>
    </row>
    <row r="76" spans="2:17" s="2" customFormat="1" ht="24.95" hidden="1" customHeight="1" outlineLevel="1" x14ac:dyDescent="0.2">
      <c r="B76" s="169">
        <v>500</v>
      </c>
      <c r="C76" s="236" t="s">
        <v>393</v>
      </c>
      <c r="D76" s="268" t="s">
        <v>220</v>
      </c>
      <c r="N76" s="48"/>
      <c r="O76" s="236"/>
      <c r="P76" s="268"/>
      <c r="Q76" s="268"/>
    </row>
    <row r="77" spans="2:17" s="2" customFormat="1" ht="24.95" customHeight="1" collapsed="1" x14ac:dyDescent="0.2">
      <c r="C77" s="236"/>
      <c r="D77" s="268"/>
    </row>
    <row r="78" spans="2:17" s="2" customFormat="1" ht="24.95" customHeight="1" x14ac:dyDescent="0.2">
      <c r="C78" s="236"/>
      <c r="D78" s="268"/>
    </row>
    <row r="79" spans="2:17" s="2" customFormat="1" ht="16.899999999999999" customHeight="1" x14ac:dyDescent="0.2"/>
  </sheetData>
  <sheetProtection algorithmName="SHA-512" hashValue="rxP1nJNmm15DA7r+Nzj1NUPPeC0GnhkMS+SsUNhq9F67d48Ypou9JKO1QvJk1w62coYc3iuDGGbP2Q44AwL6Jw==" saltValue="y9L+rKli/WRTzo0YXOnVLA==" spinCount="100000" sheet="1" formatCells="0"/>
  <sortState xmlns:xlrd2="http://schemas.microsoft.com/office/spreadsheetml/2017/richdata2" ref="C68:D71">
    <sortCondition ref="C68"/>
  </sortState>
  <mergeCells count="26">
    <mergeCell ref="K22:Q27"/>
    <mergeCell ref="C27:D27"/>
    <mergeCell ref="E36:F37"/>
    <mergeCell ref="E39:F40"/>
    <mergeCell ref="C36:D37"/>
    <mergeCell ref="C29:D29"/>
    <mergeCell ref="G39:H40"/>
    <mergeCell ref="C30:D30"/>
    <mergeCell ref="C32:D32"/>
    <mergeCell ref="C22:D22"/>
    <mergeCell ref="E27:I28"/>
    <mergeCell ref="E29:I29"/>
    <mergeCell ref="E30:I31"/>
    <mergeCell ref="E32:I35"/>
    <mergeCell ref="E22:I24"/>
    <mergeCell ref="B10:I10"/>
    <mergeCell ref="B11:I13"/>
    <mergeCell ref="B14:I15"/>
    <mergeCell ref="H21:I21"/>
    <mergeCell ref="I52:I61"/>
    <mergeCell ref="E25:I25"/>
    <mergeCell ref="E26:I26"/>
    <mergeCell ref="C21:D21"/>
    <mergeCell ref="E21:F21"/>
    <mergeCell ref="C17:D18"/>
    <mergeCell ref="E17:I20"/>
  </mergeCells>
  <phoneticPr fontId="0" type="noConversion"/>
  <conditionalFormatting sqref="R21:T26 R34:T36">
    <cfRule type="expression" dxfId="43" priority="1" stopIfTrue="1">
      <formula>$C$17&lt;&gt;"Permesso di Costruire in SANATORIA presentato da:"</formula>
    </cfRule>
  </conditionalFormatting>
  <dataValidations count="2">
    <dataValidation type="list" allowBlank="1" showInputMessage="1" showErrorMessage="1" sqref="C17:D18" xr:uid="{00000000-0002-0000-0100-000000000000}">
      <formula1>$C$68:$C$71</formula1>
    </dataValidation>
    <dataValidation type="list" allowBlank="1" showInputMessage="1" showErrorMessage="1" sqref="E36:F37 E26" xr:uid="{00000000-0002-0000-0100-000001000000}">
      <formula1>$E$65:$E$66</formula1>
    </dataValidation>
  </dataValidations>
  <printOptions horizontalCentered="1"/>
  <pageMargins left="0.78740157480314965" right="0.39370078740157483" top="0.78740157480314965" bottom="0.78740157480314965" header="0.51181102362204722" footer="0.51181102362204722"/>
  <pageSetup paperSize="9" scale="88" orientation="portrait" r:id="rId1"/>
  <headerFooter alignWithMargins="0">
    <oddHeader>&amp;L&amp;9Comune di CARAVAGGIO - Provincia di Bergamo</oddHeader>
    <oddFooter>&amp;L&amp;9modulistica predisposta da
Area V – EDILIZIA PRIVATA – URBANISTICA</oddFooter>
  </headerFooter>
  <ignoredErrors>
    <ignoredError sqref="E21"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2"/>
    <pageSetUpPr fitToPage="1"/>
  </sheetPr>
  <dimension ref="B2:Q91"/>
  <sheetViews>
    <sheetView view="pageBreakPreview" zoomScale="80" zoomScaleNormal="75" zoomScaleSheetLayoutView="80" workbookViewId="0">
      <selection activeCell="F6" sqref="F6:F21"/>
    </sheetView>
  </sheetViews>
  <sheetFormatPr defaultColWidth="8.88671875" defaultRowHeight="20.100000000000001" customHeight="1" outlineLevelRow="1" x14ac:dyDescent="0.2"/>
  <cols>
    <col min="1" max="1" width="2.77734375" style="2" customWidth="1"/>
    <col min="2" max="2" width="9.77734375" style="2" customWidth="1"/>
    <col min="3" max="3" width="2.77734375" style="2" hidden="1" customWidth="1"/>
    <col min="4" max="4" width="15.77734375" style="2" customWidth="1"/>
    <col min="5" max="5" width="9.77734375" style="2" customWidth="1"/>
    <col min="6" max="6" width="15.77734375" style="2" customWidth="1"/>
    <col min="7" max="8" width="9.77734375" style="2" customWidth="1"/>
    <col min="9" max="9" width="15.77734375" style="2" customWidth="1"/>
    <col min="10" max="10" width="2.77734375" style="2" customWidth="1"/>
    <col min="11" max="11" width="8.109375" style="13" bestFit="1" customWidth="1"/>
    <col min="12" max="12" width="10.77734375" style="13" customWidth="1"/>
    <col min="13" max="13" width="12.6640625" style="13" customWidth="1"/>
    <col min="14" max="14" width="2.77734375" style="13" customWidth="1"/>
    <col min="15" max="15" width="10.21875" style="13" bestFit="1" customWidth="1"/>
    <col min="16" max="16" width="12.6640625" style="13" customWidth="1"/>
    <col min="17" max="16384" width="8.88671875" style="2"/>
  </cols>
  <sheetData>
    <row r="2" spans="2:16" ht="50.1" customHeight="1" x14ac:dyDescent="0.2">
      <c r="B2" s="556" t="str">
        <f>'Copertina 2025'!C17</f>
        <v>Segnalazione Certificata di Inizio Attività presentata da:</v>
      </c>
      <c r="C2" s="556"/>
      <c r="D2" s="556"/>
      <c r="E2" s="556"/>
      <c r="F2" s="557" t="str">
        <f>'Copertina 2025'!E17</f>
        <v>inserire nominativo del richiedente</v>
      </c>
      <c r="G2" s="557"/>
      <c r="H2" s="557"/>
      <c r="I2" s="557"/>
    </row>
    <row r="3" spans="2:16" ht="35.1" customHeight="1" thickBot="1" x14ac:dyDescent="0.25">
      <c r="B3" s="558" t="s">
        <v>6</v>
      </c>
      <c r="C3" s="558"/>
      <c r="D3" s="558"/>
      <c r="E3" s="558"/>
      <c r="F3" s="557" t="str">
        <f>'Copertina 2025'!E27</f>
        <v>indicare la Via/Piazza/ecc.</v>
      </c>
      <c r="G3" s="557"/>
      <c r="H3" s="557"/>
      <c r="I3" s="557"/>
    </row>
    <row r="4" spans="2:16" ht="39.950000000000003" customHeight="1" thickBot="1" x14ac:dyDescent="0.25">
      <c r="B4" s="559" t="s">
        <v>415</v>
      </c>
      <c r="C4" s="560"/>
      <c r="D4" s="560"/>
      <c r="E4" s="560"/>
      <c r="F4" s="560"/>
      <c r="G4" s="560"/>
      <c r="H4" s="560"/>
      <c r="I4" s="561"/>
    </row>
    <row r="5" spans="2:16" ht="30" customHeight="1" thickBot="1" x14ac:dyDescent="0.25">
      <c r="B5" s="428"/>
      <c r="C5" s="18"/>
      <c r="D5" s="18"/>
      <c r="E5" s="18"/>
      <c r="F5" s="431" t="s">
        <v>27</v>
      </c>
      <c r="G5" s="19" t="s">
        <v>237</v>
      </c>
      <c r="H5" s="20" t="s">
        <v>28</v>
      </c>
      <c r="I5" s="21" t="s">
        <v>29</v>
      </c>
      <c r="L5" s="569" t="s">
        <v>30</v>
      </c>
      <c r="M5" s="570"/>
      <c r="N5" s="48"/>
      <c r="O5" s="571" t="s">
        <v>31</v>
      </c>
      <c r="P5" s="572"/>
    </row>
    <row r="6" spans="2:16" ht="20.100000000000001" customHeight="1" x14ac:dyDescent="0.2">
      <c r="B6" s="545" t="s">
        <v>32</v>
      </c>
      <c r="C6" s="388"/>
      <c r="D6" s="548" t="s">
        <v>274</v>
      </c>
      <c r="E6" s="549"/>
      <c r="F6" s="381">
        <v>0</v>
      </c>
      <c r="G6" s="22" t="s">
        <v>34</v>
      </c>
      <c r="H6" s="256">
        <v>2.41</v>
      </c>
      <c r="I6" s="23">
        <f t="shared" ref="I6:I19" si="0">F6*H6</f>
        <v>0</v>
      </c>
      <c r="K6" s="573" t="s">
        <v>32</v>
      </c>
      <c r="L6" s="554" t="s">
        <v>33</v>
      </c>
      <c r="M6" s="562">
        <f>I6+I7</f>
        <v>0</v>
      </c>
      <c r="N6" s="326"/>
      <c r="O6" s="564" t="s">
        <v>33</v>
      </c>
      <c r="P6" s="521">
        <f>M6+M12+M18</f>
        <v>0</v>
      </c>
    </row>
    <row r="7" spans="2:16" ht="20.100000000000001" customHeight="1" thickBot="1" x14ac:dyDescent="0.25">
      <c r="B7" s="546"/>
      <c r="C7" s="389"/>
      <c r="D7" s="550"/>
      <c r="E7" s="551"/>
      <c r="F7" s="382">
        <v>0</v>
      </c>
      <c r="G7" s="24" t="s">
        <v>36</v>
      </c>
      <c r="H7" s="25">
        <v>6.39</v>
      </c>
      <c r="I7" s="26">
        <f t="shared" si="0"/>
        <v>0</v>
      </c>
      <c r="K7" s="574"/>
      <c r="L7" s="555"/>
      <c r="M7" s="563"/>
      <c r="N7" s="326"/>
      <c r="O7" s="565"/>
      <c r="P7" s="522"/>
    </row>
    <row r="8" spans="2:16" ht="20.100000000000001" customHeight="1" x14ac:dyDescent="0.2">
      <c r="B8" s="546"/>
      <c r="C8" s="390"/>
      <c r="D8" s="541" t="s">
        <v>282</v>
      </c>
      <c r="E8" s="552"/>
      <c r="F8" s="383">
        <v>0</v>
      </c>
      <c r="G8" s="255" t="s">
        <v>34</v>
      </c>
      <c r="H8" s="256">
        <v>2.41</v>
      </c>
      <c r="I8" s="257">
        <f>F8*H8</f>
        <v>0</v>
      </c>
      <c r="K8" s="574"/>
      <c r="L8" s="555" t="s">
        <v>35</v>
      </c>
      <c r="M8" s="563">
        <f>I8+I9</f>
        <v>0</v>
      </c>
      <c r="N8" s="326"/>
      <c r="O8" s="564" t="s">
        <v>35</v>
      </c>
      <c r="P8" s="521">
        <f>M8+M14+M20</f>
        <v>0</v>
      </c>
    </row>
    <row r="9" spans="2:16" ht="20.100000000000001" customHeight="1" thickBot="1" x14ac:dyDescent="0.25">
      <c r="B9" s="546"/>
      <c r="C9" s="390"/>
      <c r="D9" s="553"/>
      <c r="E9" s="552"/>
      <c r="F9" s="384">
        <v>0</v>
      </c>
      <c r="G9" s="24" t="s">
        <v>36</v>
      </c>
      <c r="H9" s="25">
        <v>6.39</v>
      </c>
      <c r="I9" s="26">
        <f>F9*H9</f>
        <v>0</v>
      </c>
      <c r="K9" s="574"/>
      <c r="L9" s="555"/>
      <c r="M9" s="563"/>
      <c r="N9" s="326"/>
      <c r="O9" s="565"/>
      <c r="P9" s="522"/>
    </row>
    <row r="10" spans="2:16" ht="20.25" hidden="1" customHeight="1" outlineLevel="1" x14ac:dyDescent="0.2">
      <c r="B10" s="546"/>
      <c r="C10" s="391"/>
      <c r="D10" s="541" t="s">
        <v>275</v>
      </c>
      <c r="E10" s="542"/>
      <c r="F10" s="385">
        <v>0</v>
      </c>
      <c r="G10" s="324" t="s">
        <v>34</v>
      </c>
      <c r="H10" s="28">
        <f>H8*(1+10%)</f>
        <v>2.6510000000000002</v>
      </c>
      <c r="I10" s="29">
        <f t="shared" si="0"/>
        <v>0</v>
      </c>
      <c r="K10" s="574"/>
      <c r="L10" s="555" t="s">
        <v>37</v>
      </c>
      <c r="M10" s="563">
        <f>I10+I11</f>
        <v>0</v>
      </c>
      <c r="N10" s="326"/>
      <c r="O10" s="568" t="s">
        <v>285</v>
      </c>
      <c r="P10" s="521">
        <f>M10+M16+M22</f>
        <v>0</v>
      </c>
    </row>
    <row r="11" spans="2:16" ht="20.100000000000001" hidden="1" customHeight="1" outlineLevel="1" thickBot="1" x14ac:dyDescent="0.25">
      <c r="B11" s="547"/>
      <c r="C11" s="392"/>
      <c r="D11" s="543"/>
      <c r="E11" s="544"/>
      <c r="F11" s="386">
        <v>0</v>
      </c>
      <c r="G11" s="429" t="s">
        <v>36</v>
      </c>
      <c r="H11" s="31">
        <f>H9*(1+10%)</f>
        <v>7.0289999999999999</v>
      </c>
      <c r="I11" s="32">
        <f t="shared" si="0"/>
        <v>0</v>
      </c>
      <c r="K11" s="575"/>
      <c r="L11" s="566"/>
      <c r="M11" s="567"/>
      <c r="N11" s="326"/>
      <c r="O11" s="565"/>
      <c r="P11" s="522"/>
    </row>
    <row r="12" spans="2:16" ht="20.100000000000001" customHeight="1" collapsed="1" x14ac:dyDescent="0.2">
      <c r="B12" s="545" t="s">
        <v>38</v>
      </c>
      <c r="C12" s="388"/>
      <c r="D12" s="548" t="s">
        <v>69</v>
      </c>
      <c r="E12" s="549"/>
      <c r="F12" s="381">
        <v>0</v>
      </c>
      <c r="G12" s="22" t="s">
        <v>34</v>
      </c>
      <c r="H12" s="254">
        <v>7.24</v>
      </c>
      <c r="I12" s="23">
        <f t="shared" si="0"/>
        <v>0</v>
      </c>
      <c r="K12" s="573" t="s">
        <v>38</v>
      </c>
      <c r="L12" s="554" t="s">
        <v>33</v>
      </c>
      <c r="M12" s="562">
        <f>I12+I13</f>
        <v>0</v>
      </c>
      <c r="N12" s="326"/>
      <c r="O12" s="2"/>
      <c r="P12" s="2"/>
    </row>
    <row r="13" spans="2:16" ht="20.100000000000001" customHeight="1" x14ac:dyDescent="0.2">
      <c r="B13" s="546"/>
      <c r="C13" s="389"/>
      <c r="D13" s="550"/>
      <c r="E13" s="551"/>
      <c r="F13" s="382">
        <v>0</v>
      </c>
      <c r="G13" s="24" t="s">
        <v>36</v>
      </c>
      <c r="H13" s="25">
        <v>15.97</v>
      </c>
      <c r="I13" s="26">
        <f t="shared" si="0"/>
        <v>0</v>
      </c>
      <c r="K13" s="574"/>
      <c r="L13" s="555"/>
      <c r="M13" s="563"/>
      <c r="N13" s="326"/>
      <c r="O13" s="2"/>
      <c r="P13" s="2"/>
    </row>
    <row r="14" spans="2:16" ht="20.100000000000001" customHeight="1" x14ac:dyDescent="0.2">
      <c r="B14" s="546"/>
      <c r="C14" s="390"/>
      <c r="D14" s="541" t="s">
        <v>282</v>
      </c>
      <c r="E14" s="552"/>
      <c r="F14" s="383">
        <v>0</v>
      </c>
      <c r="G14" s="255" t="s">
        <v>34</v>
      </c>
      <c r="H14" s="256">
        <v>2.9</v>
      </c>
      <c r="I14" s="257">
        <f>F14*H14</f>
        <v>0</v>
      </c>
      <c r="K14" s="574"/>
      <c r="L14" s="555" t="s">
        <v>35</v>
      </c>
      <c r="M14" s="563">
        <f>I14+I15</f>
        <v>0</v>
      </c>
      <c r="N14" s="326"/>
      <c r="O14" s="2"/>
      <c r="P14" s="2"/>
    </row>
    <row r="15" spans="2:16" ht="20.100000000000001" customHeight="1" x14ac:dyDescent="0.2">
      <c r="B15" s="546"/>
      <c r="C15" s="390"/>
      <c r="D15" s="553"/>
      <c r="E15" s="552"/>
      <c r="F15" s="384">
        <v>0</v>
      </c>
      <c r="G15" s="24" t="s">
        <v>36</v>
      </c>
      <c r="H15" s="25">
        <v>6.39</v>
      </c>
      <c r="I15" s="26">
        <f>F15*H15</f>
        <v>0</v>
      </c>
      <c r="K15" s="574"/>
      <c r="L15" s="555"/>
      <c r="M15" s="563"/>
      <c r="N15" s="326"/>
      <c r="O15" s="2"/>
      <c r="P15" s="2"/>
    </row>
    <row r="16" spans="2:16" ht="20.100000000000001" hidden="1" customHeight="1" outlineLevel="1" x14ac:dyDescent="0.2">
      <c r="B16" s="546"/>
      <c r="C16" s="391"/>
      <c r="D16" s="541" t="s">
        <v>275</v>
      </c>
      <c r="E16" s="542"/>
      <c r="F16" s="385">
        <v>0</v>
      </c>
      <c r="G16" s="324" t="s">
        <v>34</v>
      </c>
      <c r="H16" s="28">
        <f>H14*(1+10%)</f>
        <v>3.19</v>
      </c>
      <c r="I16" s="29">
        <f t="shared" si="0"/>
        <v>0</v>
      </c>
      <c r="K16" s="574"/>
      <c r="L16" s="555" t="s">
        <v>37</v>
      </c>
      <c r="M16" s="563">
        <f>I16+I17</f>
        <v>0</v>
      </c>
      <c r="N16" s="326"/>
      <c r="O16" s="2"/>
      <c r="P16" s="2"/>
    </row>
    <row r="17" spans="2:17" ht="20.100000000000001" hidden="1" customHeight="1" outlineLevel="1" x14ac:dyDescent="0.2">
      <c r="B17" s="547"/>
      <c r="C17" s="392"/>
      <c r="D17" s="543"/>
      <c r="E17" s="544"/>
      <c r="F17" s="386">
        <v>0</v>
      </c>
      <c r="G17" s="429" t="s">
        <v>36</v>
      </c>
      <c r="H17" s="31">
        <f>H15*(1+10%)</f>
        <v>7.0289999999999999</v>
      </c>
      <c r="I17" s="32">
        <f t="shared" si="0"/>
        <v>0</v>
      </c>
      <c r="K17" s="575"/>
      <c r="L17" s="566"/>
      <c r="M17" s="567"/>
      <c r="N17" s="326"/>
      <c r="O17" s="2"/>
      <c r="P17" s="2"/>
    </row>
    <row r="18" spans="2:17" ht="20.100000000000001" customHeight="1" collapsed="1" x14ac:dyDescent="0.2">
      <c r="B18" s="545" t="s">
        <v>39</v>
      </c>
      <c r="C18" s="388"/>
      <c r="D18" s="548" t="s">
        <v>69</v>
      </c>
      <c r="E18" s="549"/>
      <c r="F18" s="381">
        <v>0</v>
      </c>
      <c r="G18" s="22" t="s">
        <v>34</v>
      </c>
      <c r="H18" s="254">
        <v>10.86</v>
      </c>
      <c r="I18" s="23">
        <f t="shared" si="0"/>
        <v>0</v>
      </c>
      <c r="K18" s="573" t="s">
        <v>39</v>
      </c>
      <c r="L18" s="554" t="s">
        <v>33</v>
      </c>
      <c r="M18" s="562">
        <f>I18+I19</f>
        <v>0</v>
      </c>
      <c r="N18" s="326"/>
      <c r="O18" s="2"/>
      <c r="P18" s="2"/>
    </row>
    <row r="19" spans="2:17" ht="20.100000000000001" customHeight="1" x14ac:dyDescent="0.2">
      <c r="B19" s="546"/>
      <c r="C19" s="389"/>
      <c r="D19" s="550"/>
      <c r="E19" s="551"/>
      <c r="F19" s="382">
        <v>0</v>
      </c>
      <c r="G19" s="24" t="s">
        <v>36</v>
      </c>
      <c r="H19" s="25">
        <v>15.97</v>
      </c>
      <c r="I19" s="26">
        <f t="shared" si="0"/>
        <v>0</v>
      </c>
      <c r="K19" s="574"/>
      <c r="L19" s="555"/>
      <c r="M19" s="563"/>
      <c r="N19" s="326"/>
      <c r="O19" s="2"/>
      <c r="P19" s="2"/>
    </row>
    <row r="20" spans="2:17" ht="20.100000000000001" customHeight="1" x14ac:dyDescent="0.2">
      <c r="B20" s="546"/>
      <c r="C20" s="390"/>
      <c r="D20" s="541" t="s">
        <v>282</v>
      </c>
      <c r="E20" s="552"/>
      <c r="F20" s="383">
        <v>0</v>
      </c>
      <c r="G20" s="255" t="s">
        <v>34</v>
      </c>
      <c r="H20" s="256">
        <v>4.3499999999999996</v>
      </c>
      <c r="I20" s="257">
        <f>F20*H20</f>
        <v>0</v>
      </c>
      <c r="K20" s="574"/>
      <c r="L20" s="555" t="s">
        <v>35</v>
      </c>
      <c r="M20" s="563">
        <f>I20+I21</f>
        <v>0</v>
      </c>
      <c r="N20" s="326"/>
      <c r="O20" s="2"/>
      <c r="P20" s="2"/>
    </row>
    <row r="21" spans="2:17" ht="20.100000000000001" customHeight="1" x14ac:dyDescent="0.2">
      <c r="B21" s="546"/>
      <c r="C21" s="390"/>
      <c r="D21" s="553"/>
      <c r="E21" s="552"/>
      <c r="F21" s="384">
        <v>0</v>
      </c>
      <c r="G21" s="24" t="s">
        <v>36</v>
      </c>
      <c r="H21" s="25">
        <v>6.39</v>
      </c>
      <c r="I21" s="26">
        <f>F21*H21</f>
        <v>0</v>
      </c>
      <c r="K21" s="574"/>
      <c r="L21" s="555"/>
      <c r="M21" s="563"/>
      <c r="N21" s="326"/>
      <c r="O21" s="2"/>
      <c r="P21" s="2"/>
    </row>
    <row r="22" spans="2:17" ht="20.100000000000001" hidden="1" customHeight="1" outlineLevel="1" x14ac:dyDescent="0.2">
      <c r="B22" s="546"/>
      <c r="C22" s="391"/>
      <c r="D22" s="541" t="s">
        <v>275</v>
      </c>
      <c r="E22" s="542"/>
      <c r="F22" s="27">
        <v>0</v>
      </c>
      <c r="G22" s="324" t="s">
        <v>34</v>
      </c>
      <c r="H22" s="28">
        <f>H20*(1+10%)</f>
        <v>4.7850000000000001</v>
      </c>
      <c r="I22" s="29">
        <f>F22*H22</f>
        <v>0</v>
      </c>
      <c r="K22" s="574"/>
      <c r="L22" s="555" t="s">
        <v>37</v>
      </c>
      <c r="M22" s="563">
        <f>I22+I23</f>
        <v>0</v>
      </c>
      <c r="N22" s="326"/>
      <c r="O22" s="2"/>
      <c r="P22" s="2"/>
    </row>
    <row r="23" spans="2:17" ht="20.100000000000001" hidden="1" customHeight="1" outlineLevel="1" x14ac:dyDescent="0.2">
      <c r="B23" s="547"/>
      <c r="C23" s="392"/>
      <c r="D23" s="543"/>
      <c r="E23" s="544"/>
      <c r="F23" s="30">
        <v>0</v>
      </c>
      <c r="G23" s="429" t="s">
        <v>36</v>
      </c>
      <c r="H23" s="31">
        <f>H21*(1+10%)</f>
        <v>7.0289999999999999</v>
      </c>
      <c r="I23" s="32">
        <f>F23*H23</f>
        <v>0</v>
      </c>
      <c r="K23" s="575"/>
      <c r="L23" s="566"/>
      <c r="M23" s="567"/>
      <c r="N23" s="326"/>
      <c r="O23" s="2"/>
      <c r="P23" s="2"/>
    </row>
    <row r="24" spans="2:17" ht="60" customHeight="1" collapsed="1" thickBot="1" x14ac:dyDescent="0.25">
      <c r="B24" s="33"/>
      <c r="C24" s="387"/>
      <c r="D24" s="577" t="s">
        <v>284</v>
      </c>
      <c r="E24" s="577"/>
      <c r="F24" s="577"/>
      <c r="G24" s="577"/>
      <c r="H24" s="577"/>
      <c r="I24" s="578"/>
      <c r="K24" s="34"/>
      <c r="L24" s="22"/>
      <c r="M24" s="35"/>
      <c r="O24" s="2"/>
      <c r="P24" s="2"/>
    </row>
    <row r="25" spans="2:17" ht="20.100000000000001" customHeight="1" thickBot="1" x14ac:dyDescent="0.25">
      <c r="B25" s="37"/>
      <c r="C25" s="37"/>
      <c r="D25" s="258"/>
      <c r="E25" s="258"/>
      <c r="F25" s="258"/>
      <c r="G25" s="258"/>
      <c r="H25" s="258"/>
      <c r="I25" s="258"/>
      <c r="K25" s="37"/>
      <c r="L25" s="324"/>
      <c r="M25" s="38"/>
      <c r="O25" s="2"/>
      <c r="P25" s="2"/>
    </row>
    <row r="26" spans="2:17" ht="39.950000000000003" hidden="1" customHeight="1" outlineLevel="1" thickBot="1" x14ac:dyDescent="0.25">
      <c r="B26" s="587" t="s">
        <v>31</v>
      </c>
      <c r="C26" s="588"/>
      <c r="D26" s="588"/>
      <c r="E26" s="588"/>
      <c r="F26" s="588"/>
      <c r="G26" s="588"/>
      <c r="H26" s="588"/>
      <c r="I26" s="589"/>
      <c r="O26" s="2"/>
      <c r="P26" s="2"/>
    </row>
    <row r="27" spans="2:17" ht="20.100000000000001" hidden="1" customHeight="1" outlineLevel="1" x14ac:dyDescent="0.2">
      <c r="B27" s="590" t="s">
        <v>40</v>
      </c>
      <c r="C27" s="591"/>
      <c r="D27" s="591"/>
      <c r="E27" s="592"/>
      <c r="F27" s="596" t="s">
        <v>41</v>
      </c>
      <c r="G27" s="596"/>
      <c r="H27" s="597">
        <f>I6+I8+I10+I12+I14+I16+I18+I20+I22</f>
        <v>0</v>
      </c>
      <c r="I27" s="598"/>
      <c r="O27" s="2"/>
      <c r="P27" s="2"/>
    </row>
    <row r="28" spans="2:17" ht="20.100000000000001" hidden="1" customHeight="1" outlineLevel="1" x14ac:dyDescent="0.2">
      <c r="B28" s="593"/>
      <c r="C28" s="594"/>
      <c r="D28" s="594"/>
      <c r="E28" s="595"/>
      <c r="F28" s="576" t="s">
        <v>42</v>
      </c>
      <c r="G28" s="576"/>
      <c r="H28" s="585">
        <f>I7+I9+I11+I13+I15+I17+I19+I21+I23</f>
        <v>0</v>
      </c>
      <c r="I28" s="586"/>
      <c r="M28" s="36"/>
      <c r="N28" s="36"/>
      <c r="O28" s="2"/>
      <c r="P28" s="2"/>
    </row>
    <row r="29" spans="2:17" ht="20.100000000000001" hidden="1" customHeight="1" outlineLevel="1" x14ac:dyDescent="0.2">
      <c r="B29" s="524" t="s">
        <v>203</v>
      </c>
      <c r="C29" s="525"/>
      <c r="D29" s="525"/>
      <c r="E29" s="526"/>
      <c r="F29" s="527" t="s">
        <v>41</v>
      </c>
      <c r="G29" s="527"/>
      <c r="H29" s="626">
        <v>0</v>
      </c>
      <c r="I29" s="627"/>
      <c r="L29" s="599"/>
      <c r="M29" s="599"/>
      <c r="N29" s="599"/>
      <c r="O29" s="599"/>
      <c r="P29" s="599"/>
      <c r="Q29" s="599"/>
    </row>
    <row r="30" spans="2:17" ht="20.100000000000001" hidden="1" customHeight="1" outlineLevel="1" thickBot="1" x14ac:dyDescent="0.25">
      <c r="B30" s="579" t="s">
        <v>216</v>
      </c>
      <c r="C30" s="580"/>
      <c r="D30" s="580"/>
      <c r="E30" s="581"/>
      <c r="F30" s="582" t="s">
        <v>42</v>
      </c>
      <c r="G30" s="582"/>
      <c r="H30" s="583">
        <v>0</v>
      </c>
      <c r="I30" s="584"/>
      <c r="L30" s="599"/>
      <c r="M30" s="599"/>
      <c r="N30" s="599"/>
      <c r="O30" s="599"/>
      <c r="P30" s="599"/>
      <c r="Q30" s="599"/>
    </row>
    <row r="31" spans="2:17" ht="20.100000000000001" customHeight="1" collapsed="1" x14ac:dyDescent="0.2">
      <c r="B31" s="600" t="s">
        <v>416</v>
      </c>
      <c r="C31" s="601"/>
      <c r="D31" s="601"/>
      <c r="E31" s="602"/>
      <c r="F31" s="528" t="s">
        <v>41</v>
      </c>
      <c r="G31" s="528"/>
      <c r="H31" s="628">
        <f>H27-H29</f>
        <v>0</v>
      </c>
      <c r="I31" s="629"/>
      <c r="K31" s="324"/>
      <c r="L31" s="238"/>
      <c r="M31" s="238"/>
      <c r="N31" s="238"/>
      <c r="O31" s="238"/>
      <c r="P31" s="238"/>
    </row>
    <row r="32" spans="2:17" ht="20.100000000000001" customHeight="1" thickBot="1" x14ac:dyDescent="0.25">
      <c r="B32" s="603"/>
      <c r="C32" s="604"/>
      <c r="D32" s="604"/>
      <c r="E32" s="605"/>
      <c r="F32" s="630" t="s">
        <v>42</v>
      </c>
      <c r="G32" s="631"/>
      <c r="H32" s="632">
        <f>H28-H30</f>
        <v>0</v>
      </c>
      <c r="I32" s="633"/>
      <c r="K32" s="324"/>
      <c r="L32" s="324"/>
      <c r="M32" s="36"/>
      <c r="N32" s="36"/>
      <c r="O32" s="2"/>
      <c r="P32" s="2"/>
    </row>
    <row r="33" spans="2:16" ht="39.950000000000003" customHeight="1" thickTop="1" thickBot="1" x14ac:dyDescent="0.25">
      <c r="B33" s="606"/>
      <c r="C33" s="607"/>
      <c r="D33" s="607"/>
      <c r="E33" s="608"/>
      <c r="F33" s="623"/>
      <c r="G33" s="623"/>
      <c r="H33" s="624">
        <f>H31+H32</f>
        <v>0</v>
      </c>
      <c r="I33" s="625"/>
      <c r="O33" s="2"/>
      <c r="P33" s="2"/>
    </row>
    <row r="34" spans="2:16" ht="20.100000000000001" customHeight="1" x14ac:dyDescent="0.2">
      <c r="B34" s="268"/>
      <c r="C34" s="268"/>
      <c r="D34" s="268"/>
      <c r="E34" s="268"/>
      <c r="F34" s="269"/>
      <c r="G34" s="269"/>
      <c r="H34" s="270"/>
      <c r="I34" s="270"/>
      <c r="O34" s="2"/>
      <c r="P34" s="2"/>
    </row>
    <row r="35" spans="2:16" ht="39.950000000000003" hidden="1" customHeight="1" outlineLevel="1" thickBot="1" x14ac:dyDescent="0.25">
      <c r="B35" s="609" t="s">
        <v>44</v>
      </c>
      <c r="C35" s="610"/>
      <c r="D35" s="610"/>
      <c r="E35" s="611"/>
      <c r="F35" s="611"/>
      <c r="G35" s="611"/>
      <c r="H35" s="611"/>
      <c r="I35" s="612"/>
      <c r="O35" s="2"/>
      <c r="P35" s="2"/>
    </row>
    <row r="36" spans="2:16" ht="20.100000000000001" hidden="1" customHeight="1" outlineLevel="1" x14ac:dyDescent="0.2">
      <c r="B36" s="529" t="s">
        <v>45</v>
      </c>
      <c r="C36" s="530"/>
      <c r="D36" s="531"/>
      <c r="E36" s="296" t="s">
        <v>239</v>
      </c>
      <c r="F36" s="613" t="s">
        <v>244</v>
      </c>
      <c r="G36" s="614"/>
      <c r="H36" s="615">
        <f>IF(E36="gratuita",H31,H31*2)</f>
        <v>0</v>
      </c>
      <c r="I36" s="616"/>
      <c r="O36" s="2"/>
      <c r="P36" s="2"/>
    </row>
    <row r="37" spans="2:16" ht="20.100000000000001" hidden="1" customHeight="1" outlineLevel="1" thickBot="1" x14ac:dyDescent="0.25">
      <c r="B37" s="532"/>
      <c r="C37" s="533"/>
      <c r="D37" s="534"/>
      <c r="E37" s="297" t="s">
        <v>239</v>
      </c>
      <c r="F37" s="617" t="s">
        <v>243</v>
      </c>
      <c r="G37" s="618"/>
      <c r="H37" s="619">
        <f>IF(E37="gratuita",H32,H32*2)</f>
        <v>0</v>
      </c>
      <c r="I37" s="620"/>
      <c r="O37" s="2"/>
      <c r="P37" s="2"/>
    </row>
    <row r="38" spans="2:16" ht="39.950000000000003" hidden="1" customHeight="1" outlineLevel="1" thickTop="1" thickBot="1" x14ac:dyDescent="0.25">
      <c r="B38" s="535"/>
      <c r="C38" s="536"/>
      <c r="D38" s="537"/>
      <c r="E38" s="538" t="s">
        <v>31</v>
      </c>
      <c r="F38" s="539"/>
      <c r="G38" s="540"/>
      <c r="H38" s="621">
        <f>H36+H37</f>
        <v>0</v>
      </c>
      <c r="I38" s="622"/>
      <c r="O38" s="2"/>
      <c r="P38" s="2"/>
    </row>
    <row r="39" spans="2:16" ht="20.100000000000001" customHeight="1" collapsed="1" x14ac:dyDescent="0.2">
      <c r="B39" s="37"/>
      <c r="C39" s="37"/>
      <c r="D39" s="5"/>
      <c r="E39" s="324"/>
      <c r="F39" s="37"/>
      <c r="G39" s="324"/>
      <c r="H39" s="38"/>
      <c r="I39" s="38"/>
      <c r="O39" s="2"/>
      <c r="P39" s="2"/>
    </row>
    <row r="40" spans="2:16" ht="20.100000000000001" customHeight="1" x14ac:dyDescent="0.2">
      <c r="B40" s="5"/>
      <c r="C40" s="5"/>
      <c r="O40" s="2"/>
      <c r="P40" s="2"/>
    </row>
    <row r="41" spans="2:16" ht="19.5" hidden="1" customHeight="1" outlineLevel="1" x14ac:dyDescent="0.2">
      <c r="B41" s="324" t="s">
        <v>235</v>
      </c>
      <c r="C41" s="324"/>
      <c r="D41" s="262" t="str">
        <f>'Copertina 2025'!D65</f>
        <v>SCIA</v>
      </c>
      <c r="E41" s="262" t="s">
        <v>239</v>
      </c>
      <c r="O41" s="2"/>
      <c r="P41" s="2"/>
    </row>
    <row r="42" spans="2:16" ht="19.5" hidden="1" customHeight="1" outlineLevel="1" x14ac:dyDescent="0.2">
      <c r="B42" s="324" t="s">
        <v>248</v>
      </c>
      <c r="C42" s="324"/>
      <c r="D42" s="262" t="str">
        <f>'Copertina 2025'!D66</f>
        <v>NO</v>
      </c>
      <c r="E42" s="262" t="s">
        <v>240</v>
      </c>
      <c r="O42" s="2"/>
      <c r="P42" s="2"/>
    </row>
    <row r="43" spans="2:16" ht="20.100000000000001" hidden="1" customHeight="1" outlineLevel="1" x14ac:dyDescent="0.2">
      <c r="B43" s="324" t="s">
        <v>236</v>
      </c>
      <c r="C43" s="324"/>
      <c r="D43" s="262" t="str">
        <f>'Copertina 2025'!E36</f>
        <v>NO</v>
      </c>
      <c r="O43" s="2"/>
      <c r="P43" s="2"/>
    </row>
    <row r="44" spans="2:16" ht="20.100000000000001" hidden="1" customHeight="1" outlineLevel="1" x14ac:dyDescent="0.2">
      <c r="B44" s="324"/>
      <c r="C44" s="324"/>
      <c r="D44" s="262"/>
      <c r="O44" s="2"/>
      <c r="P44" s="2"/>
    </row>
    <row r="45" spans="2:16" ht="20.100000000000001" hidden="1" customHeight="1" outlineLevel="1" x14ac:dyDescent="0.2">
      <c r="B45" s="523" t="s">
        <v>388</v>
      </c>
      <c r="C45" s="523"/>
      <c r="D45" s="523"/>
      <c r="O45" s="2"/>
      <c r="P45" s="2"/>
    </row>
    <row r="46" spans="2:16" ht="20.100000000000001" hidden="1" customHeight="1" outlineLevel="1" x14ac:dyDescent="0.2">
      <c r="B46" s="523" t="s">
        <v>219</v>
      </c>
      <c r="C46" s="523"/>
      <c r="D46" s="523"/>
      <c r="O46" s="2"/>
      <c r="P46" s="2"/>
    </row>
    <row r="47" spans="2:16" ht="20.100000000000001" hidden="1" customHeight="1" outlineLevel="1" x14ac:dyDescent="0.2">
      <c r="B47" s="523" t="s">
        <v>46</v>
      </c>
      <c r="C47" s="523"/>
      <c r="D47" s="523"/>
      <c r="O47" s="2"/>
      <c r="P47" s="2"/>
    </row>
    <row r="48" spans="2:16" ht="20.100000000000001" hidden="1" customHeight="1" outlineLevel="1" x14ac:dyDescent="0.2">
      <c r="B48" s="523" t="s">
        <v>203</v>
      </c>
      <c r="C48" s="523"/>
      <c r="D48" s="523"/>
      <c r="O48" s="2"/>
      <c r="P48" s="2"/>
    </row>
    <row r="49" spans="15:16" ht="20.100000000000001" customHeight="1" collapsed="1" x14ac:dyDescent="0.2">
      <c r="O49" s="2"/>
      <c r="P49" s="2"/>
    </row>
    <row r="50" spans="15:16" ht="20.100000000000001" customHeight="1" x14ac:dyDescent="0.2">
      <c r="O50" s="2"/>
      <c r="P50" s="2"/>
    </row>
    <row r="51" spans="15:16" ht="20.100000000000001" customHeight="1" x14ac:dyDescent="0.2">
      <c r="O51" s="2"/>
      <c r="P51" s="2"/>
    </row>
    <row r="52" spans="15:16" ht="20.100000000000001" customHeight="1" x14ac:dyDescent="0.2">
      <c r="O52" s="2"/>
      <c r="P52" s="2"/>
    </row>
    <row r="53" spans="15:16" ht="20.100000000000001" customHeight="1" x14ac:dyDescent="0.2">
      <c r="O53" s="2"/>
      <c r="P53" s="2"/>
    </row>
    <row r="54" spans="15:16" ht="20.100000000000001" customHeight="1" x14ac:dyDescent="0.2">
      <c r="O54" s="2"/>
      <c r="P54" s="2"/>
    </row>
    <row r="55" spans="15:16" ht="20.100000000000001" customHeight="1" x14ac:dyDescent="0.2">
      <c r="O55" s="2"/>
      <c r="P55" s="2"/>
    </row>
    <row r="56" spans="15:16" ht="20.100000000000001" customHeight="1" x14ac:dyDescent="0.2">
      <c r="O56" s="2"/>
      <c r="P56" s="2"/>
    </row>
    <row r="57" spans="15:16" ht="20.100000000000001" customHeight="1" x14ac:dyDescent="0.2">
      <c r="O57" s="2"/>
      <c r="P57" s="2"/>
    </row>
    <row r="58" spans="15:16" ht="20.100000000000001" customHeight="1" x14ac:dyDescent="0.2">
      <c r="O58" s="2"/>
      <c r="P58" s="2"/>
    </row>
    <row r="59" spans="15:16" ht="20.100000000000001" customHeight="1" x14ac:dyDescent="0.2">
      <c r="O59" s="2"/>
      <c r="P59" s="2"/>
    </row>
    <row r="60" spans="15:16" ht="20.100000000000001" customHeight="1" x14ac:dyDescent="0.2">
      <c r="O60" s="2"/>
      <c r="P60" s="2"/>
    </row>
    <row r="61" spans="15:16" ht="20.100000000000001" customHeight="1" x14ac:dyDescent="0.2">
      <c r="O61" s="2"/>
      <c r="P61" s="2"/>
    </row>
    <row r="62" spans="15:16" ht="20.100000000000001" customHeight="1" x14ac:dyDescent="0.2">
      <c r="O62" s="2"/>
      <c r="P62" s="2"/>
    </row>
    <row r="63" spans="15:16" ht="20.100000000000001" customHeight="1" x14ac:dyDescent="0.2">
      <c r="O63" s="2"/>
      <c r="P63" s="2"/>
    </row>
    <row r="64" spans="15:16" ht="20.100000000000001" customHeight="1" x14ac:dyDescent="0.2">
      <c r="O64" s="2"/>
      <c r="P64" s="2"/>
    </row>
    <row r="65" spans="15:16" ht="20.100000000000001" customHeight="1" x14ac:dyDescent="0.2">
      <c r="O65" s="2"/>
      <c r="P65" s="2"/>
    </row>
    <row r="66" spans="15:16" ht="20.100000000000001" customHeight="1" x14ac:dyDescent="0.2">
      <c r="O66" s="2"/>
      <c r="P66" s="2"/>
    </row>
    <row r="67" spans="15:16" ht="20.100000000000001" customHeight="1" x14ac:dyDescent="0.2">
      <c r="O67" s="2"/>
      <c r="P67" s="2"/>
    </row>
    <row r="68" spans="15:16" ht="20.100000000000001" customHeight="1" x14ac:dyDescent="0.2">
      <c r="O68" s="2"/>
      <c r="P68" s="2"/>
    </row>
    <row r="69" spans="15:16" ht="20.100000000000001" customHeight="1" x14ac:dyDescent="0.2">
      <c r="O69" s="2"/>
      <c r="P69" s="2"/>
    </row>
    <row r="70" spans="15:16" ht="20.100000000000001" customHeight="1" x14ac:dyDescent="0.2">
      <c r="O70" s="2"/>
      <c r="P70" s="2"/>
    </row>
    <row r="71" spans="15:16" ht="20.100000000000001" customHeight="1" x14ac:dyDescent="0.2">
      <c r="O71" s="2"/>
      <c r="P71" s="2"/>
    </row>
    <row r="72" spans="15:16" ht="20.100000000000001" customHeight="1" x14ac:dyDescent="0.2">
      <c r="O72" s="2"/>
      <c r="P72" s="2"/>
    </row>
    <row r="73" spans="15:16" ht="20.100000000000001" customHeight="1" x14ac:dyDescent="0.2">
      <c r="O73" s="2"/>
      <c r="P73" s="2"/>
    </row>
    <row r="74" spans="15:16" ht="20.100000000000001" customHeight="1" x14ac:dyDescent="0.2">
      <c r="O74" s="2"/>
      <c r="P74" s="2"/>
    </row>
    <row r="75" spans="15:16" ht="20.100000000000001" customHeight="1" x14ac:dyDescent="0.2">
      <c r="O75" s="2"/>
      <c r="P75" s="2"/>
    </row>
    <row r="76" spans="15:16" ht="20.100000000000001" customHeight="1" x14ac:dyDescent="0.2">
      <c r="O76" s="2"/>
      <c r="P76" s="2"/>
    </row>
    <row r="77" spans="15:16" ht="20.100000000000001" customHeight="1" x14ac:dyDescent="0.2">
      <c r="O77" s="2"/>
      <c r="P77" s="2"/>
    </row>
    <row r="78" spans="15:16" ht="20.100000000000001" customHeight="1" x14ac:dyDescent="0.2">
      <c r="O78" s="2"/>
      <c r="P78" s="2"/>
    </row>
    <row r="79" spans="15:16" ht="20.100000000000001" customHeight="1" x14ac:dyDescent="0.2">
      <c r="O79" s="2"/>
      <c r="P79" s="2"/>
    </row>
    <row r="80" spans="15:16" ht="20.100000000000001" customHeight="1" x14ac:dyDescent="0.2">
      <c r="O80" s="2"/>
      <c r="P80" s="2"/>
    </row>
    <row r="81" spans="15:16" ht="20.100000000000001" customHeight="1" x14ac:dyDescent="0.2">
      <c r="O81" s="2"/>
      <c r="P81" s="2"/>
    </row>
    <row r="82" spans="15:16" ht="20.100000000000001" customHeight="1" x14ac:dyDescent="0.2">
      <c r="O82" s="2"/>
      <c r="P82" s="2"/>
    </row>
    <row r="83" spans="15:16" ht="20.100000000000001" customHeight="1" x14ac:dyDescent="0.2">
      <c r="O83" s="2"/>
      <c r="P83" s="2"/>
    </row>
    <row r="84" spans="15:16" ht="20.100000000000001" customHeight="1" x14ac:dyDescent="0.2">
      <c r="O84" s="2"/>
      <c r="P84" s="2"/>
    </row>
    <row r="85" spans="15:16" ht="20.100000000000001" customHeight="1" x14ac:dyDescent="0.2">
      <c r="O85" s="2"/>
      <c r="P85" s="2"/>
    </row>
    <row r="86" spans="15:16" ht="20.100000000000001" customHeight="1" x14ac:dyDescent="0.2">
      <c r="O86" s="2"/>
      <c r="P86" s="2"/>
    </row>
    <row r="87" spans="15:16" ht="20.100000000000001" customHeight="1" x14ac:dyDescent="0.2">
      <c r="O87" s="2"/>
      <c r="P87" s="2"/>
    </row>
    <row r="88" spans="15:16" ht="20.100000000000001" customHeight="1" x14ac:dyDescent="0.2">
      <c r="O88" s="2"/>
      <c r="P88" s="2"/>
    </row>
    <row r="89" spans="15:16" ht="20.100000000000001" customHeight="1" x14ac:dyDescent="0.2">
      <c r="O89" s="2"/>
      <c r="P89" s="2"/>
    </row>
    <row r="90" spans="15:16" ht="20.100000000000001" customHeight="1" x14ac:dyDescent="0.2">
      <c r="O90" s="2"/>
      <c r="P90" s="2"/>
    </row>
    <row r="91" spans="15:16" ht="20.100000000000001" customHeight="1" x14ac:dyDescent="0.2">
      <c r="O91" s="2"/>
      <c r="P91" s="2"/>
    </row>
  </sheetData>
  <sheetProtection algorithmName="SHA-512" hashValue="v00ODYEuqwFsebdH7+XQs8xmfif/aJOFl+yNU2VJKrakQgIXURAS8izFQQ6CRwxZRkZtD8VsJTvByPcwOy0ayg==" saltValue="5eslq4WuNOdv7G+//uBDQg==" spinCount="100000" sheet="1" objects="1" scenarios="1"/>
  <mergeCells count="79">
    <mergeCell ref="L29:Q30"/>
    <mergeCell ref="B31:E33"/>
    <mergeCell ref="B47:D47"/>
    <mergeCell ref="B45:D45"/>
    <mergeCell ref="B35:I35"/>
    <mergeCell ref="F36:G36"/>
    <mergeCell ref="H36:I36"/>
    <mergeCell ref="F37:G37"/>
    <mergeCell ref="H37:I37"/>
    <mergeCell ref="H38:I38"/>
    <mergeCell ref="F33:G33"/>
    <mergeCell ref="H33:I33"/>
    <mergeCell ref="H29:I29"/>
    <mergeCell ref="H31:I31"/>
    <mergeCell ref="F32:G32"/>
    <mergeCell ref="H32:I32"/>
    <mergeCell ref="K12:K17"/>
    <mergeCell ref="F28:G28"/>
    <mergeCell ref="D24:I24"/>
    <mergeCell ref="B30:E30"/>
    <mergeCell ref="F30:G30"/>
    <mergeCell ref="H30:I30"/>
    <mergeCell ref="H28:I28"/>
    <mergeCell ref="B26:I26"/>
    <mergeCell ref="B27:E28"/>
    <mergeCell ref="F27:G27"/>
    <mergeCell ref="H27:I27"/>
    <mergeCell ref="K18:K23"/>
    <mergeCell ref="B18:B23"/>
    <mergeCell ref="L18:L19"/>
    <mergeCell ref="M18:M19"/>
    <mergeCell ref="D20:E21"/>
    <mergeCell ref="L20:L21"/>
    <mergeCell ref="M20:M21"/>
    <mergeCell ref="D18:E19"/>
    <mergeCell ref="M22:M23"/>
    <mergeCell ref="L22:L23"/>
    <mergeCell ref="D22:E23"/>
    <mergeCell ref="L5:M5"/>
    <mergeCell ref="O8:O9"/>
    <mergeCell ref="O5:P5"/>
    <mergeCell ref="P6:P7"/>
    <mergeCell ref="P8:P9"/>
    <mergeCell ref="L16:L17"/>
    <mergeCell ref="M12:M13"/>
    <mergeCell ref="D14:E15"/>
    <mergeCell ref="L14:L15"/>
    <mergeCell ref="M14:M15"/>
    <mergeCell ref="M16:M17"/>
    <mergeCell ref="L12:L13"/>
    <mergeCell ref="K6:K11"/>
    <mergeCell ref="M6:M7"/>
    <mergeCell ref="O6:O7"/>
    <mergeCell ref="L10:L11"/>
    <mergeCell ref="M10:M11"/>
    <mergeCell ref="L8:L9"/>
    <mergeCell ref="M8:M9"/>
    <mergeCell ref="O10:O11"/>
    <mergeCell ref="B2:E2"/>
    <mergeCell ref="F2:I2"/>
    <mergeCell ref="B3:E3"/>
    <mergeCell ref="F3:I3"/>
    <mergeCell ref="B4:I4"/>
    <mergeCell ref="P10:P11"/>
    <mergeCell ref="B48:D48"/>
    <mergeCell ref="B46:D46"/>
    <mergeCell ref="B29:E29"/>
    <mergeCell ref="F29:G29"/>
    <mergeCell ref="F31:G31"/>
    <mergeCell ref="B36:D38"/>
    <mergeCell ref="E38:G38"/>
    <mergeCell ref="D10:E11"/>
    <mergeCell ref="B6:B11"/>
    <mergeCell ref="D6:E7"/>
    <mergeCell ref="D8:E9"/>
    <mergeCell ref="B12:B17"/>
    <mergeCell ref="D12:E13"/>
    <mergeCell ref="D16:E17"/>
    <mergeCell ref="L6:L7"/>
  </mergeCells>
  <phoneticPr fontId="0" type="noConversion"/>
  <conditionalFormatting sqref="B26:I30">
    <cfRule type="expression" dxfId="42" priority="11" stopIfTrue="1">
      <formula>$D$41="PCSan"</formula>
    </cfRule>
    <cfRule type="expression" dxfId="41" priority="12" stopIfTrue="1">
      <formula>$D$43="NO"</formula>
    </cfRule>
  </conditionalFormatting>
  <conditionalFormatting sqref="B31:I33">
    <cfRule type="expression" dxfId="40" priority="10" stopIfTrue="1">
      <formula>$D$42="SI"</formula>
    </cfRule>
  </conditionalFormatting>
  <conditionalFormatting sqref="B35:I38">
    <cfRule type="expression" dxfId="39" priority="2" stopIfTrue="1">
      <formula>$D$42="NO"</formula>
    </cfRule>
  </conditionalFormatting>
  <conditionalFormatting sqref="E36">
    <cfRule type="expression" dxfId="38" priority="13" stopIfTrue="1">
      <formula>$E$36= "gratuita"</formula>
    </cfRule>
  </conditionalFormatting>
  <conditionalFormatting sqref="E37">
    <cfRule type="expression" dxfId="37" priority="3" stopIfTrue="1">
      <formula>$E$37="gratuita"</formula>
    </cfRule>
  </conditionalFormatting>
  <conditionalFormatting sqref="F6:F21">
    <cfRule type="cellIs" dxfId="36" priority="1" operator="equal">
      <formula>0</formula>
    </cfRule>
  </conditionalFormatting>
  <dataValidations count="2">
    <dataValidation type="list" allowBlank="1" showInputMessage="1" showErrorMessage="1" sqref="B29:E29" xr:uid="{00000000-0002-0000-0200-000000000000}">
      <formula1>$B$45:$B$48</formula1>
    </dataValidation>
    <dataValidation type="list" allowBlank="1" showInputMessage="1" showErrorMessage="1" sqref="E36:E37" xr:uid="{00000000-0002-0000-0200-000001000000}">
      <formula1>$E$41:$E$42</formula1>
    </dataValidation>
  </dataValidations>
  <printOptions horizontalCentered="1"/>
  <pageMargins left="0.78740157480314965" right="0.39370078740157483" top="0.78740157480314965" bottom="0.78740157480314965" header="0.51181102362204722" footer="0.51181102362204722"/>
  <pageSetup paperSize="9" scale="87" orientation="portrait" r:id="rId1"/>
  <headerFooter alignWithMargins="0">
    <oddHeader>&amp;L&amp;10Comune di CARAVAGGIO - Provincia di Bergamo</oddHeader>
    <oddFooter>&amp;R&amp;10Determinazione degli oneri - FABBRICATI RESIDENZIALI</oddFooter>
  </headerFooter>
  <ignoredErrors>
    <ignoredError sqref="H38:I38 I36 I37"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2"/>
  </sheetPr>
  <dimension ref="B1:AZ682"/>
  <sheetViews>
    <sheetView view="pageBreakPreview" zoomScale="70" zoomScaleNormal="72" zoomScaleSheetLayoutView="70" workbookViewId="0">
      <pane xSplit="3" ySplit="5" topLeftCell="D6" activePane="bottomRight" state="frozen"/>
      <selection activeCell="C6" sqref="C6:I39"/>
      <selection pane="topRight" activeCell="C6" sqref="C6:I39"/>
      <selection pane="bottomLeft" activeCell="C6" sqref="C6:I39"/>
      <selection pane="bottomRight" activeCell="E35" sqref="E35:L35"/>
    </sheetView>
  </sheetViews>
  <sheetFormatPr defaultColWidth="8.88671875" defaultRowHeight="15" x14ac:dyDescent="0.2"/>
  <cols>
    <col min="1" max="1" width="2.6640625" style="5" customWidth="1"/>
    <col min="2" max="2" width="2.6640625" style="208" customWidth="1"/>
    <col min="3" max="3" width="8.88671875" style="169"/>
    <col min="4" max="4" width="3.44140625" style="219" bestFit="1" customWidth="1"/>
    <col min="5" max="5" width="15.77734375" style="16" customWidth="1"/>
    <col min="6" max="6" width="10.77734375" style="37" customWidth="1"/>
    <col min="7" max="7" width="3.77734375" style="490" hidden="1" customWidth="1"/>
    <col min="8" max="8" width="9.77734375" style="280" hidden="1" customWidth="1"/>
    <col min="9" max="9" width="2.77734375" style="247" customWidth="1"/>
    <col min="10" max="10" width="2.77734375" style="169" customWidth="1"/>
    <col min="11" max="11" width="15.77734375" style="16" customWidth="1"/>
    <col min="12" max="12" width="10.77734375" style="37" customWidth="1"/>
    <col min="13" max="13" width="3.77734375" style="497" hidden="1" customWidth="1"/>
    <col min="14" max="14" width="9.77734375" style="283" hidden="1" customWidth="1"/>
    <col min="15" max="15" width="2.77734375" style="151" customWidth="1"/>
    <col min="16" max="16" width="15.77734375" style="220" customWidth="1"/>
    <col min="17" max="17" width="10.77734375" style="37" customWidth="1"/>
    <col min="18" max="18" width="3.77734375" style="497" hidden="1" customWidth="1"/>
    <col min="19" max="19" width="9.77734375" style="283" hidden="1" customWidth="1"/>
    <col min="20" max="20" width="2.77734375" style="151" customWidth="1"/>
    <col min="21" max="21" width="15.77734375" style="220" customWidth="1"/>
    <col min="22" max="22" width="10.77734375" style="37" customWidth="1"/>
    <col min="23" max="23" width="3.77734375" style="497" hidden="1" customWidth="1"/>
    <col min="24" max="24" width="9.77734375" style="283" hidden="1" customWidth="1"/>
    <col min="25" max="25" width="2.77734375" style="151" customWidth="1"/>
    <col min="26" max="26" width="15.77734375" style="220" customWidth="1"/>
    <col min="27" max="27" width="10.77734375" style="37" customWidth="1"/>
    <col min="28" max="28" width="3.77734375" style="497" hidden="1" customWidth="1"/>
    <col min="29" max="29" width="9.77734375" style="283" hidden="1" customWidth="1"/>
    <col min="30" max="30" width="2.77734375" style="12" customWidth="1"/>
    <col min="31" max="35" width="8.77734375" style="170" customWidth="1"/>
    <col min="36" max="36" width="10.77734375" style="170" customWidth="1"/>
    <col min="37" max="37" width="2.77734375" style="191" customWidth="1"/>
    <col min="38" max="41" width="8.77734375" style="170" customWidth="1"/>
    <col min="42" max="42" width="10.77734375" style="170" customWidth="1"/>
    <col min="43" max="43" width="2.77734375" style="191" customWidth="1"/>
    <col min="44" max="44" width="8.88671875" style="5" customWidth="1"/>
    <col min="45" max="45" width="11.109375" style="5" customWidth="1"/>
    <col min="46" max="46" width="3.6640625" style="169" customWidth="1"/>
    <col min="47" max="47" width="2.77734375" style="170" customWidth="1"/>
    <col min="48" max="48" width="8.88671875" style="5" customWidth="1"/>
    <col min="49" max="49" width="2.77734375" style="170" customWidth="1"/>
    <col min="50" max="50" width="8.88671875" style="5" customWidth="1"/>
    <col min="51" max="52" width="8.88671875" style="287" customWidth="1"/>
    <col min="53" max="16384" width="8.88671875" style="5"/>
  </cols>
  <sheetData>
    <row r="1" spans="2:52" x14ac:dyDescent="0.2">
      <c r="I1" s="16"/>
      <c r="AY1" s="651" t="s">
        <v>254</v>
      </c>
      <c r="AZ1" s="651"/>
    </row>
    <row r="2" spans="2:52" ht="20.25" customHeight="1" x14ac:dyDescent="0.2">
      <c r="I2" s="16"/>
      <c r="AE2" s="644" t="s">
        <v>200</v>
      </c>
      <c r="AF2" s="644"/>
      <c r="AG2" s="644"/>
      <c r="AH2" s="644"/>
      <c r="AI2" s="644"/>
      <c r="AJ2" s="644"/>
      <c r="AK2" s="192"/>
      <c r="AL2" s="643" t="s">
        <v>201</v>
      </c>
      <c r="AM2" s="643"/>
      <c r="AN2" s="643"/>
      <c r="AO2" s="643"/>
      <c r="AP2" s="643"/>
      <c r="AQ2" s="192"/>
      <c r="AU2" s="203"/>
      <c r="AW2" s="203"/>
      <c r="AY2" s="651"/>
      <c r="AZ2" s="651"/>
    </row>
    <row r="3" spans="2:52" ht="20.25" customHeight="1" x14ac:dyDescent="0.2">
      <c r="I3" s="16"/>
      <c r="AE3" s="185" t="s">
        <v>93</v>
      </c>
      <c r="AF3" s="186" t="s">
        <v>94</v>
      </c>
      <c r="AG3" s="186" t="s">
        <v>95</v>
      </c>
      <c r="AH3" s="186" t="s">
        <v>96</v>
      </c>
      <c r="AI3" s="186" t="s">
        <v>97</v>
      </c>
      <c r="AJ3" s="201" t="s">
        <v>31</v>
      </c>
      <c r="AK3" s="193"/>
      <c r="AL3" s="185" t="s">
        <v>114</v>
      </c>
      <c r="AM3" s="186" t="s">
        <v>118</v>
      </c>
      <c r="AN3" s="186" t="s">
        <v>121</v>
      </c>
      <c r="AO3" s="186" t="s">
        <v>124</v>
      </c>
      <c r="AP3" s="199" t="s">
        <v>31</v>
      </c>
      <c r="AQ3" s="193"/>
      <c r="AU3" s="190"/>
      <c r="AW3" s="190"/>
      <c r="AY3" s="288" t="s">
        <v>252</v>
      </c>
      <c r="AZ3" s="288" t="s">
        <v>253</v>
      </c>
    </row>
    <row r="4" spans="2:52" ht="20.25" customHeight="1" x14ac:dyDescent="0.2">
      <c r="C4" s="68" t="s">
        <v>182</v>
      </c>
      <c r="E4" s="637" t="s">
        <v>183</v>
      </c>
      <c r="F4" s="638"/>
      <c r="G4" s="638"/>
      <c r="H4" s="639"/>
      <c r="I4" s="298"/>
      <c r="J4" s="645" t="s">
        <v>184</v>
      </c>
      <c r="K4" s="646"/>
      <c r="L4" s="646"/>
      <c r="M4" s="646"/>
      <c r="N4" s="646"/>
      <c r="O4" s="646"/>
      <c r="P4" s="646"/>
      <c r="Q4" s="646"/>
      <c r="R4" s="646"/>
      <c r="S4" s="646"/>
      <c r="T4" s="646"/>
      <c r="U4" s="646"/>
      <c r="V4" s="646"/>
      <c r="W4" s="646"/>
      <c r="X4" s="646"/>
      <c r="Y4" s="646"/>
      <c r="Z4" s="646"/>
      <c r="AA4" s="646"/>
      <c r="AB4" s="646"/>
      <c r="AC4" s="647"/>
      <c r="AD4" s="299"/>
      <c r="AE4" s="189">
        <f>SUM(AE7:AE1031)</f>
        <v>0</v>
      </c>
      <c r="AF4" s="189">
        <f>SUM(AF7:AF1031)</f>
        <v>0</v>
      </c>
      <c r="AG4" s="189">
        <f>SUM(AG7:AG1031)</f>
        <v>0</v>
      </c>
      <c r="AH4" s="189">
        <f>SUM(AH7:AH1031)</f>
        <v>150</v>
      </c>
      <c r="AI4" s="189">
        <f>SUM(AI7:AI1031)</f>
        <v>0</v>
      </c>
      <c r="AJ4" s="202">
        <f>SUM(AE4:AI4)</f>
        <v>150</v>
      </c>
      <c r="AL4" s="189">
        <f>SUM(AL7:AL1031)</f>
        <v>220</v>
      </c>
      <c r="AM4" s="189">
        <f>SUM(AM7:AM1031)</f>
        <v>0</v>
      </c>
      <c r="AN4" s="189">
        <f>SUM(AN7:AN1031)</f>
        <v>0</v>
      </c>
      <c r="AO4" s="189">
        <f>SUM(AO7:AO1031)</f>
        <v>0</v>
      </c>
      <c r="AP4" s="200">
        <f>SUM(AL4:AO4)</f>
        <v>220</v>
      </c>
      <c r="AY4" s="292">
        <f>SUM(AY7:AY1031)</f>
        <v>150</v>
      </c>
      <c r="AZ4" s="292">
        <f>SUM(AZ7:AZ1031)</f>
        <v>220</v>
      </c>
    </row>
    <row r="5" spans="2:52" ht="20.100000000000001" customHeight="1" thickBot="1" x14ac:dyDescent="0.25">
      <c r="I5" s="16"/>
      <c r="J5" s="221"/>
      <c r="K5" s="222" t="s">
        <v>205</v>
      </c>
      <c r="L5" s="223"/>
      <c r="M5" s="498"/>
      <c r="N5" s="281"/>
      <c r="O5" s="190"/>
      <c r="P5" s="224" t="s">
        <v>206</v>
      </c>
      <c r="Q5" s="225"/>
      <c r="R5" s="280"/>
      <c r="T5" s="226"/>
      <c r="U5" s="227" t="s">
        <v>204</v>
      </c>
      <c r="V5" s="228"/>
      <c r="W5" s="501"/>
      <c r="X5" s="282"/>
      <c r="Y5" s="229"/>
      <c r="Z5" s="230" t="s">
        <v>207</v>
      </c>
      <c r="AA5" s="231"/>
      <c r="AB5" s="503"/>
      <c r="AC5" s="284"/>
      <c r="AD5" s="195"/>
      <c r="AE5" s="172"/>
      <c r="AF5" s="173"/>
      <c r="AG5" s="173"/>
      <c r="AH5" s="172"/>
      <c r="AI5" s="172"/>
      <c r="AJ5" s="172"/>
      <c r="AK5" s="194"/>
      <c r="AL5" s="172"/>
      <c r="AM5" s="172"/>
      <c r="AN5" s="172"/>
      <c r="AO5" s="172"/>
      <c r="AP5" s="172"/>
      <c r="AQ5" s="194"/>
      <c r="AR5" s="171"/>
      <c r="AS5" s="171"/>
      <c r="AT5" s="174"/>
      <c r="AU5" s="172"/>
      <c r="AV5" s="171"/>
      <c r="AW5" s="172"/>
    </row>
    <row r="6" spans="2:52" s="103" customFormat="1" ht="15" customHeight="1" thickTop="1" thickBot="1" x14ac:dyDescent="0.25">
      <c r="B6" s="275"/>
      <c r="C6" s="188"/>
      <c r="D6" s="276"/>
      <c r="E6" s="243"/>
      <c r="F6" s="225" t="s">
        <v>251</v>
      </c>
      <c r="G6" s="648" t="s">
        <v>250</v>
      </c>
      <c r="H6" s="648"/>
      <c r="I6" s="243"/>
      <c r="J6" s="188"/>
      <c r="K6" s="243"/>
      <c r="L6" s="225" t="s">
        <v>251</v>
      </c>
      <c r="M6" s="648" t="s">
        <v>250</v>
      </c>
      <c r="N6" s="648"/>
      <c r="O6" s="190"/>
      <c r="P6" s="224"/>
      <c r="Q6" s="225"/>
      <c r="R6" s="648" t="s">
        <v>250</v>
      </c>
      <c r="S6" s="648"/>
      <c r="T6" s="190"/>
      <c r="U6" s="224"/>
      <c r="V6" s="225" t="s">
        <v>251</v>
      </c>
      <c r="W6" s="648" t="s">
        <v>250</v>
      </c>
      <c r="X6" s="648"/>
      <c r="Y6" s="190"/>
      <c r="Z6" s="224"/>
      <c r="AA6" s="225" t="s">
        <v>251</v>
      </c>
      <c r="AB6" s="648" t="s">
        <v>250</v>
      </c>
      <c r="AC6" s="648"/>
      <c r="AD6" s="277"/>
      <c r="AE6" s="278"/>
      <c r="AF6" s="278"/>
      <c r="AG6" s="278"/>
      <c r="AH6" s="278"/>
      <c r="AI6" s="278"/>
      <c r="AJ6" s="278"/>
      <c r="AK6" s="279"/>
      <c r="AL6" s="278"/>
      <c r="AM6" s="278"/>
      <c r="AN6" s="278"/>
      <c r="AO6" s="278"/>
      <c r="AP6" s="278"/>
      <c r="AQ6" s="279"/>
      <c r="AT6" s="188"/>
      <c r="AU6" s="278"/>
      <c r="AW6" s="278"/>
      <c r="AY6" s="289"/>
      <c r="AZ6" s="289"/>
    </row>
    <row r="7" spans="2:52" ht="15" customHeight="1" x14ac:dyDescent="0.2">
      <c r="C7" s="640" t="s">
        <v>420</v>
      </c>
      <c r="D7" s="209">
        <v>1</v>
      </c>
      <c r="E7" s="204"/>
      <c r="F7" s="239"/>
      <c r="G7" s="491" t="s">
        <v>516</v>
      </c>
      <c r="H7" s="482">
        <f>IF(G7="SI",F7,0)</f>
        <v>0</v>
      </c>
      <c r="I7" s="294"/>
      <c r="J7" s="205"/>
      <c r="K7" s="206"/>
      <c r="L7" s="239"/>
      <c r="M7" s="495" t="s">
        <v>516</v>
      </c>
      <c r="N7" s="482">
        <f>IF($M7="SI",$L7,0)</f>
        <v>0</v>
      </c>
      <c r="O7" s="205"/>
      <c r="P7" s="206"/>
      <c r="Q7" s="239"/>
      <c r="R7" s="495" t="s">
        <v>516</v>
      </c>
      <c r="S7" s="482">
        <f>IF($R7="SI",$Q7,0)</f>
        <v>0</v>
      </c>
      <c r="T7" s="205"/>
      <c r="U7" s="206"/>
      <c r="V7" s="239"/>
      <c r="W7" s="495" t="s">
        <v>515</v>
      </c>
      <c r="X7" s="482">
        <f>IF($W7="SI",$V7,0)</f>
        <v>0</v>
      </c>
      <c r="Y7" s="205"/>
      <c r="Z7" s="206"/>
      <c r="AA7" s="303"/>
      <c r="AB7" s="504" t="s">
        <v>516</v>
      </c>
      <c r="AC7" s="482">
        <f>IF($AB7="SI",$AA7,0)</f>
        <v>0</v>
      </c>
      <c r="AR7" s="5">
        <v>0</v>
      </c>
      <c r="AS7" s="244" t="s">
        <v>93</v>
      </c>
      <c r="AT7" s="68">
        <v>1</v>
      </c>
      <c r="AV7" s="248" t="s">
        <v>210</v>
      </c>
    </row>
    <row r="8" spans="2:52" ht="15" customHeight="1" x14ac:dyDescent="0.2">
      <c r="C8" s="641"/>
      <c r="D8" s="210">
        <v>2</v>
      </c>
      <c r="E8" s="175"/>
      <c r="F8" s="240"/>
      <c r="G8" s="492" t="s">
        <v>516</v>
      </c>
      <c r="H8" s="483">
        <f>IF(G8="SI",F8,0)</f>
        <v>0</v>
      </c>
      <c r="I8" s="295"/>
      <c r="J8" s="176"/>
      <c r="K8" s="177"/>
      <c r="L8" s="240"/>
      <c r="M8" s="496" t="s">
        <v>516</v>
      </c>
      <c r="N8" s="483">
        <f t="shared" ref="N8:N21" si="0">IF($M8="SI",$L8,0)</f>
        <v>0</v>
      </c>
      <c r="O8" s="176"/>
      <c r="P8" s="178"/>
      <c r="Q8" s="240"/>
      <c r="R8" s="496" t="s">
        <v>516</v>
      </c>
      <c r="S8" s="483">
        <f t="shared" ref="S8:S21" si="1">IF($R8="SI",$Q8,0)</f>
        <v>0</v>
      </c>
      <c r="T8" s="176"/>
      <c r="U8" s="178"/>
      <c r="V8" s="240"/>
      <c r="W8" s="496" t="s">
        <v>515</v>
      </c>
      <c r="X8" s="483">
        <f t="shared" ref="X8:X21" si="2">IF($W8="SI",$V8,0)</f>
        <v>0</v>
      </c>
      <c r="Y8" s="176"/>
      <c r="Z8" s="177"/>
      <c r="AA8" s="300"/>
      <c r="AB8" s="505" t="s">
        <v>516</v>
      </c>
      <c r="AC8" s="483">
        <f t="shared" ref="AC8:AC21" si="3">IF($AB8="SI",$AA8,0)</f>
        <v>0</v>
      </c>
      <c r="AR8" s="5">
        <v>95.001000000000005</v>
      </c>
      <c r="AS8" s="245" t="s">
        <v>94</v>
      </c>
      <c r="AT8" s="68">
        <v>2</v>
      </c>
      <c r="AV8" s="5" t="s">
        <v>188</v>
      </c>
      <c r="AY8" s="287" t="s">
        <v>515</v>
      </c>
    </row>
    <row r="9" spans="2:52" ht="15" customHeight="1" x14ac:dyDescent="0.2">
      <c r="C9" s="642"/>
      <c r="D9" s="210">
        <v>3</v>
      </c>
      <c r="E9" s="175"/>
      <c r="F9" s="240"/>
      <c r="G9" s="492" t="s">
        <v>516</v>
      </c>
      <c r="H9" s="483">
        <f t="shared" ref="H9:H21" si="4">IF(G9="SI",F9,0)</f>
        <v>0</v>
      </c>
      <c r="I9" s="295"/>
      <c r="J9" s="176"/>
      <c r="K9" s="177"/>
      <c r="L9" s="240"/>
      <c r="M9" s="496" t="s">
        <v>515</v>
      </c>
      <c r="N9" s="483">
        <f t="shared" si="0"/>
        <v>0</v>
      </c>
      <c r="O9" s="176"/>
      <c r="P9" s="178"/>
      <c r="Q9" s="240"/>
      <c r="R9" s="496" t="s">
        <v>516</v>
      </c>
      <c r="S9" s="483">
        <f t="shared" si="1"/>
        <v>0</v>
      </c>
      <c r="T9" s="179"/>
      <c r="U9" s="178"/>
      <c r="V9" s="240"/>
      <c r="W9" s="496" t="s">
        <v>516</v>
      </c>
      <c r="X9" s="483">
        <f t="shared" si="2"/>
        <v>0</v>
      </c>
      <c r="Y9" s="176"/>
      <c r="Z9" s="177"/>
      <c r="AA9" s="300"/>
      <c r="AB9" s="505" t="s">
        <v>516</v>
      </c>
      <c r="AC9" s="483">
        <f t="shared" si="3"/>
        <v>0</v>
      </c>
      <c r="AR9" s="5">
        <v>110.001</v>
      </c>
      <c r="AS9" s="245" t="s">
        <v>95</v>
      </c>
      <c r="AT9" s="68">
        <v>3</v>
      </c>
      <c r="AV9" s="5" t="s">
        <v>190</v>
      </c>
      <c r="AY9" s="287" t="s">
        <v>516</v>
      </c>
    </row>
    <row r="10" spans="2:52" ht="15" customHeight="1" x14ac:dyDescent="0.2">
      <c r="C10" s="246" t="s">
        <v>189</v>
      </c>
      <c r="D10" s="210">
        <v>4</v>
      </c>
      <c r="E10" s="175"/>
      <c r="F10" s="240"/>
      <c r="G10" s="492" t="s">
        <v>516</v>
      </c>
      <c r="H10" s="483">
        <f t="shared" si="4"/>
        <v>0</v>
      </c>
      <c r="I10" s="295"/>
      <c r="J10" s="176"/>
      <c r="K10" s="177"/>
      <c r="L10" s="240"/>
      <c r="M10" s="496" t="s">
        <v>515</v>
      </c>
      <c r="N10" s="483">
        <f t="shared" si="0"/>
        <v>0</v>
      </c>
      <c r="O10" s="176"/>
      <c r="P10" s="178"/>
      <c r="Q10" s="240"/>
      <c r="R10" s="496" t="s">
        <v>516</v>
      </c>
      <c r="S10" s="483">
        <f t="shared" si="1"/>
        <v>0</v>
      </c>
      <c r="T10" s="179"/>
      <c r="U10" s="178"/>
      <c r="V10" s="240"/>
      <c r="W10" s="496" t="s">
        <v>516</v>
      </c>
      <c r="X10" s="483">
        <f t="shared" si="2"/>
        <v>0</v>
      </c>
      <c r="Y10" s="176"/>
      <c r="Z10" s="178"/>
      <c r="AA10" s="300"/>
      <c r="AB10" s="505" t="s">
        <v>516</v>
      </c>
      <c r="AC10" s="483">
        <f t="shared" si="3"/>
        <v>0</v>
      </c>
      <c r="AR10" s="5">
        <v>130.001</v>
      </c>
      <c r="AS10" s="245" t="s">
        <v>96</v>
      </c>
      <c r="AT10" s="68">
        <v>4</v>
      </c>
      <c r="AV10" s="5" t="s">
        <v>191</v>
      </c>
    </row>
    <row r="11" spans="2:52" ht="15" customHeight="1" x14ac:dyDescent="0.2">
      <c r="C11" s="207" t="s">
        <v>188</v>
      </c>
      <c r="D11" s="210">
        <v>5</v>
      </c>
      <c r="E11" s="175"/>
      <c r="F11" s="240"/>
      <c r="G11" s="492" t="s">
        <v>516</v>
      </c>
      <c r="H11" s="483">
        <f t="shared" si="4"/>
        <v>0</v>
      </c>
      <c r="I11" s="295"/>
      <c r="J11" s="176"/>
      <c r="K11" s="177"/>
      <c r="L11" s="240"/>
      <c r="M11" s="496" t="s">
        <v>515</v>
      </c>
      <c r="N11" s="483">
        <f t="shared" si="0"/>
        <v>0</v>
      </c>
      <c r="O11" s="176"/>
      <c r="P11" s="177"/>
      <c r="Q11" s="240"/>
      <c r="R11" s="496" t="s">
        <v>516</v>
      </c>
      <c r="S11" s="483">
        <f t="shared" si="1"/>
        <v>0</v>
      </c>
      <c r="T11" s="179"/>
      <c r="U11" s="177"/>
      <c r="V11" s="240"/>
      <c r="W11" s="496" t="s">
        <v>516</v>
      </c>
      <c r="X11" s="483">
        <f t="shared" si="2"/>
        <v>0</v>
      </c>
      <c r="Y11" s="176"/>
      <c r="Z11" s="177"/>
      <c r="AA11" s="300"/>
      <c r="AB11" s="505" t="s">
        <v>516</v>
      </c>
      <c r="AC11" s="483">
        <f t="shared" si="3"/>
        <v>0</v>
      </c>
      <c r="AR11" s="5">
        <v>160.001</v>
      </c>
      <c r="AS11" s="245" t="s">
        <v>97</v>
      </c>
      <c r="AT11" s="68">
        <v>5</v>
      </c>
      <c r="AV11" s="5" t="s">
        <v>192</v>
      </c>
    </row>
    <row r="12" spans="2:52" ht="15" customHeight="1" x14ac:dyDescent="0.2">
      <c r="C12" s="246"/>
      <c r="D12" s="210">
        <v>6</v>
      </c>
      <c r="E12" s="175"/>
      <c r="F12" s="240"/>
      <c r="G12" s="492" t="s">
        <v>516</v>
      </c>
      <c r="H12" s="483">
        <f t="shared" si="4"/>
        <v>0</v>
      </c>
      <c r="I12" s="295"/>
      <c r="J12" s="176"/>
      <c r="K12" s="177"/>
      <c r="L12" s="240"/>
      <c r="M12" s="496" t="s">
        <v>516</v>
      </c>
      <c r="N12" s="483">
        <f t="shared" si="0"/>
        <v>0</v>
      </c>
      <c r="O12" s="176"/>
      <c r="P12" s="178"/>
      <c r="Q12" s="240"/>
      <c r="R12" s="496" t="s">
        <v>516</v>
      </c>
      <c r="S12" s="483">
        <f t="shared" si="1"/>
        <v>0</v>
      </c>
      <c r="T12" s="179"/>
      <c r="U12" s="178"/>
      <c r="V12" s="240"/>
      <c r="W12" s="496" t="s">
        <v>516</v>
      </c>
      <c r="X12" s="483">
        <f t="shared" si="2"/>
        <v>0</v>
      </c>
      <c r="Y12" s="176"/>
      <c r="Z12" s="177"/>
      <c r="AA12" s="300"/>
      <c r="AB12" s="505" t="s">
        <v>516</v>
      </c>
      <c r="AC12" s="483">
        <f t="shared" si="3"/>
        <v>0</v>
      </c>
      <c r="AV12" s="5" t="s">
        <v>193</v>
      </c>
    </row>
    <row r="13" spans="2:52" ht="15" customHeight="1" x14ac:dyDescent="0.2">
      <c r="C13" s="242"/>
      <c r="D13" s="210">
        <v>7</v>
      </c>
      <c r="E13" s="175"/>
      <c r="F13" s="240"/>
      <c r="G13" s="492" t="s">
        <v>516</v>
      </c>
      <c r="H13" s="483">
        <f t="shared" si="4"/>
        <v>0</v>
      </c>
      <c r="I13" s="295"/>
      <c r="J13" s="176"/>
      <c r="K13" s="177"/>
      <c r="L13" s="240"/>
      <c r="M13" s="496" t="s">
        <v>516</v>
      </c>
      <c r="N13" s="483">
        <f t="shared" si="0"/>
        <v>0</v>
      </c>
      <c r="O13" s="176"/>
      <c r="P13" s="178"/>
      <c r="Q13" s="240"/>
      <c r="R13" s="496" t="s">
        <v>516</v>
      </c>
      <c r="S13" s="483">
        <f t="shared" si="1"/>
        <v>0</v>
      </c>
      <c r="T13" s="179"/>
      <c r="U13" s="178"/>
      <c r="V13" s="240"/>
      <c r="W13" s="496" t="s">
        <v>516</v>
      </c>
      <c r="X13" s="483">
        <f t="shared" si="2"/>
        <v>0</v>
      </c>
      <c r="Y13" s="176"/>
      <c r="Z13" s="177"/>
      <c r="AA13" s="300"/>
      <c r="AB13" s="505" t="s">
        <v>516</v>
      </c>
      <c r="AC13" s="483">
        <f t="shared" si="3"/>
        <v>0</v>
      </c>
      <c r="AV13" s="5" t="s">
        <v>194</v>
      </c>
    </row>
    <row r="14" spans="2:52" ht="15" customHeight="1" x14ac:dyDescent="0.2">
      <c r="C14" s="242"/>
      <c r="D14" s="210">
        <v>8</v>
      </c>
      <c r="E14" s="175"/>
      <c r="F14" s="240"/>
      <c r="G14" s="492" t="s">
        <v>516</v>
      </c>
      <c r="H14" s="483">
        <f t="shared" si="4"/>
        <v>0</v>
      </c>
      <c r="I14" s="295"/>
      <c r="J14" s="176"/>
      <c r="K14" s="177"/>
      <c r="L14" s="240"/>
      <c r="M14" s="496" t="s">
        <v>516</v>
      </c>
      <c r="N14" s="483">
        <f t="shared" si="0"/>
        <v>0</v>
      </c>
      <c r="O14" s="176"/>
      <c r="P14" s="178"/>
      <c r="Q14" s="240"/>
      <c r="R14" s="496" t="s">
        <v>516</v>
      </c>
      <c r="S14" s="483">
        <f t="shared" si="1"/>
        <v>0</v>
      </c>
      <c r="T14" s="179"/>
      <c r="U14" s="178"/>
      <c r="V14" s="240"/>
      <c r="W14" s="496" t="s">
        <v>516</v>
      </c>
      <c r="X14" s="483">
        <f t="shared" si="2"/>
        <v>0</v>
      </c>
      <c r="Y14" s="176"/>
      <c r="Z14" s="178"/>
      <c r="AA14" s="300"/>
      <c r="AB14" s="505" t="s">
        <v>516</v>
      </c>
      <c r="AC14" s="483">
        <f t="shared" si="3"/>
        <v>0</v>
      </c>
      <c r="AV14" s="5" t="s">
        <v>196</v>
      </c>
    </row>
    <row r="15" spans="2:52" ht="15" customHeight="1" x14ac:dyDescent="0.2">
      <c r="C15" s="242"/>
      <c r="D15" s="210">
        <v>9</v>
      </c>
      <c r="E15" s="175"/>
      <c r="F15" s="240"/>
      <c r="G15" s="492" t="s">
        <v>516</v>
      </c>
      <c r="H15" s="483">
        <f t="shared" si="4"/>
        <v>0</v>
      </c>
      <c r="I15" s="295"/>
      <c r="J15" s="176"/>
      <c r="K15" s="177"/>
      <c r="L15" s="240"/>
      <c r="M15" s="496" t="s">
        <v>516</v>
      </c>
      <c r="N15" s="483">
        <f t="shared" si="0"/>
        <v>0</v>
      </c>
      <c r="O15" s="176"/>
      <c r="P15" s="178"/>
      <c r="Q15" s="240"/>
      <c r="R15" s="496" t="s">
        <v>516</v>
      </c>
      <c r="S15" s="483">
        <f t="shared" si="1"/>
        <v>0</v>
      </c>
      <c r="T15" s="179"/>
      <c r="U15" s="178"/>
      <c r="V15" s="240"/>
      <c r="W15" s="496" t="s">
        <v>516</v>
      </c>
      <c r="X15" s="483">
        <f t="shared" si="2"/>
        <v>0</v>
      </c>
      <c r="Y15" s="176"/>
      <c r="Z15" s="177"/>
      <c r="AA15" s="300"/>
      <c r="AB15" s="505" t="s">
        <v>516</v>
      </c>
      <c r="AC15" s="483">
        <f t="shared" si="3"/>
        <v>0</v>
      </c>
      <c r="AV15" s="5" t="s">
        <v>197</v>
      </c>
    </row>
    <row r="16" spans="2:52" ht="15" customHeight="1" x14ac:dyDescent="0.2">
      <c r="C16" s="242"/>
      <c r="D16" s="210">
        <v>10</v>
      </c>
      <c r="E16" s="175"/>
      <c r="F16" s="240"/>
      <c r="G16" s="492" t="s">
        <v>516</v>
      </c>
      <c r="H16" s="483">
        <f t="shared" si="4"/>
        <v>0</v>
      </c>
      <c r="I16" s="295"/>
      <c r="J16" s="176"/>
      <c r="K16" s="177"/>
      <c r="L16" s="240"/>
      <c r="M16" s="496" t="s">
        <v>516</v>
      </c>
      <c r="N16" s="483">
        <f t="shared" si="0"/>
        <v>0</v>
      </c>
      <c r="O16" s="176"/>
      <c r="P16" s="178"/>
      <c r="Q16" s="240"/>
      <c r="R16" s="496" t="s">
        <v>516</v>
      </c>
      <c r="S16" s="483">
        <f t="shared" si="1"/>
        <v>0</v>
      </c>
      <c r="T16" s="179"/>
      <c r="U16" s="178"/>
      <c r="V16" s="240"/>
      <c r="W16" s="496" t="s">
        <v>516</v>
      </c>
      <c r="X16" s="483">
        <f t="shared" si="2"/>
        <v>0</v>
      </c>
      <c r="Y16" s="176"/>
      <c r="Z16" s="177"/>
      <c r="AA16" s="300"/>
      <c r="AB16" s="505" t="s">
        <v>516</v>
      </c>
      <c r="AC16" s="483">
        <f t="shared" si="3"/>
        <v>0</v>
      </c>
      <c r="AV16" s="5" t="s">
        <v>195</v>
      </c>
    </row>
    <row r="17" spans="3:52" ht="15" customHeight="1" x14ac:dyDescent="0.2">
      <c r="C17" s="242"/>
      <c r="D17" s="210">
        <v>11</v>
      </c>
      <c r="E17" s="175"/>
      <c r="F17" s="240"/>
      <c r="G17" s="492" t="s">
        <v>516</v>
      </c>
      <c r="H17" s="483">
        <f t="shared" si="4"/>
        <v>0</v>
      </c>
      <c r="I17" s="295"/>
      <c r="J17" s="176"/>
      <c r="K17" s="177"/>
      <c r="L17" s="240"/>
      <c r="M17" s="496" t="s">
        <v>516</v>
      </c>
      <c r="N17" s="483">
        <f t="shared" si="0"/>
        <v>0</v>
      </c>
      <c r="O17" s="176"/>
      <c r="P17" s="178"/>
      <c r="Q17" s="240"/>
      <c r="R17" s="496" t="s">
        <v>516</v>
      </c>
      <c r="S17" s="483">
        <f t="shared" si="1"/>
        <v>0</v>
      </c>
      <c r="T17" s="179"/>
      <c r="U17" s="178"/>
      <c r="V17" s="240"/>
      <c r="W17" s="496" t="s">
        <v>516</v>
      </c>
      <c r="X17" s="483">
        <f t="shared" si="2"/>
        <v>0</v>
      </c>
      <c r="Y17" s="176"/>
      <c r="Z17" s="177"/>
      <c r="AA17" s="300"/>
      <c r="AB17" s="505" t="s">
        <v>516</v>
      </c>
      <c r="AC17" s="483">
        <f t="shared" si="3"/>
        <v>0</v>
      </c>
      <c r="AV17" s="5" t="s">
        <v>185</v>
      </c>
    </row>
    <row r="18" spans="3:52" ht="15" customHeight="1" x14ac:dyDescent="0.2">
      <c r="C18" s="242"/>
      <c r="D18" s="210">
        <v>12</v>
      </c>
      <c r="E18" s="175"/>
      <c r="F18" s="240"/>
      <c r="G18" s="492" t="s">
        <v>516</v>
      </c>
      <c r="H18" s="483">
        <f t="shared" si="4"/>
        <v>0</v>
      </c>
      <c r="I18" s="295"/>
      <c r="J18" s="176"/>
      <c r="K18" s="177"/>
      <c r="L18" s="240"/>
      <c r="M18" s="496" t="s">
        <v>516</v>
      </c>
      <c r="N18" s="483">
        <f t="shared" si="0"/>
        <v>0</v>
      </c>
      <c r="O18" s="176"/>
      <c r="P18" s="178"/>
      <c r="Q18" s="240"/>
      <c r="R18" s="496" t="s">
        <v>516</v>
      </c>
      <c r="S18" s="483">
        <f t="shared" si="1"/>
        <v>0</v>
      </c>
      <c r="T18" s="179"/>
      <c r="U18" s="178"/>
      <c r="V18" s="240"/>
      <c r="W18" s="496" t="s">
        <v>516</v>
      </c>
      <c r="X18" s="483">
        <f t="shared" si="2"/>
        <v>0</v>
      </c>
      <c r="Y18" s="176"/>
      <c r="Z18" s="177"/>
      <c r="AA18" s="300"/>
      <c r="AB18" s="505" t="s">
        <v>516</v>
      </c>
      <c r="AC18" s="483">
        <f t="shared" si="3"/>
        <v>0</v>
      </c>
      <c r="AV18" s="5" t="s">
        <v>186</v>
      </c>
    </row>
    <row r="19" spans="3:52" ht="15" customHeight="1" x14ac:dyDescent="0.2">
      <c r="C19" s="242"/>
      <c r="D19" s="210">
        <v>13</v>
      </c>
      <c r="E19" s="175"/>
      <c r="F19" s="240"/>
      <c r="G19" s="492" t="s">
        <v>516</v>
      </c>
      <c r="H19" s="483">
        <f t="shared" si="4"/>
        <v>0</v>
      </c>
      <c r="I19" s="295"/>
      <c r="J19" s="176"/>
      <c r="K19" s="177"/>
      <c r="L19" s="240"/>
      <c r="M19" s="496" t="s">
        <v>516</v>
      </c>
      <c r="N19" s="483">
        <f t="shared" si="0"/>
        <v>0</v>
      </c>
      <c r="O19" s="176"/>
      <c r="P19" s="178"/>
      <c r="Q19" s="240"/>
      <c r="R19" s="496" t="s">
        <v>516</v>
      </c>
      <c r="S19" s="483">
        <f t="shared" si="1"/>
        <v>0</v>
      </c>
      <c r="T19" s="179"/>
      <c r="U19" s="178"/>
      <c r="V19" s="240"/>
      <c r="W19" s="496" t="s">
        <v>516</v>
      </c>
      <c r="X19" s="483">
        <f t="shared" si="2"/>
        <v>0</v>
      </c>
      <c r="Y19" s="176"/>
      <c r="Z19" s="177"/>
      <c r="AA19" s="300"/>
      <c r="AB19" s="505" t="s">
        <v>516</v>
      </c>
      <c r="AC19" s="483">
        <f t="shared" si="3"/>
        <v>0</v>
      </c>
      <c r="AV19" s="5" t="s">
        <v>187</v>
      </c>
    </row>
    <row r="20" spans="3:52" ht="15" customHeight="1" x14ac:dyDescent="0.2">
      <c r="C20" s="242"/>
      <c r="D20" s="210">
        <v>14</v>
      </c>
      <c r="E20" s="175"/>
      <c r="F20" s="240"/>
      <c r="G20" s="492" t="s">
        <v>516</v>
      </c>
      <c r="H20" s="483">
        <f t="shared" si="4"/>
        <v>0</v>
      </c>
      <c r="I20" s="295"/>
      <c r="J20" s="176"/>
      <c r="K20" s="177"/>
      <c r="L20" s="240"/>
      <c r="M20" s="496" t="s">
        <v>516</v>
      </c>
      <c r="N20" s="483">
        <f t="shared" si="0"/>
        <v>0</v>
      </c>
      <c r="O20" s="176"/>
      <c r="P20" s="178"/>
      <c r="Q20" s="240"/>
      <c r="R20" s="496" t="s">
        <v>516</v>
      </c>
      <c r="S20" s="483">
        <f t="shared" si="1"/>
        <v>0</v>
      </c>
      <c r="T20" s="179"/>
      <c r="U20" s="178"/>
      <c r="V20" s="240"/>
      <c r="W20" s="496" t="s">
        <v>516</v>
      </c>
      <c r="X20" s="483">
        <f t="shared" si="2"/>
        <v>0</v>
      </c>
      <c r="Y20" s="176"/>
      <c r="Z20" s="178"/>
      <c r="AA20" s="300"/>
      <c r="AB20" s="505" t="s">
        <v>516</v>
      </c>
      <c r="AC20" s="483">
        <f t="shared" si="3"/>
        <v>0</v>
      </c>
      <c r="AY20" s="649" t="s">
        <v>31</v>
      </c>
      <c r="AZ20" s="650"/>
    </row>
    <row r="21" spans="3:52" ht="15" customHeight="1" thickBot="1" x14ac:dyDescent="0.25">
      <c r="C21" s="242"/>
      <c r="D21" s="213"/>
      <c r="E21" s="180"/>
      <c r="F21" s="241"/>
      <c r="G21" s="493" t="s">
        <v>516</v>
      </c>
      <c r="H21" s="484">
        <f t="shared" si="4"/>
        <v>0</v>
      </c>
      <c r="I21" s="295"/>
      <c r="J21" s="181"/>
      <c r="K21" s="182"/>
      <c r="L21" s="241"/>
      <c r="M21" s="496" t="s">
        <v>516</v>
      </c>
      <c r="N21" s="483">
        <f t="shared" si="0"/>
        <v>0</v>
      </c>
      <c r="O21" s="183"/>
      <c r="P21" s="184"/>
      <c r="Q21" s="241"/>
      <c r="R21" s="496" t="s">
        <v>516</v>
      </c>
      <c r="S21" s="483">
        <f t="shared" si="1"/>
        <v>0</v>
      </c>
      <c r="T21" s="183"/>
      <c r="U21" s="184"/>
      <c r="V21" s="241"/>
      <c r="W21" s="493" t="s">
        <v>516</v>
      </c>
      <c r="X21" s="483">
        <f t="shared" si="2"/>
        <v>0</v>
      </c>
      <c r="Y21" s="181"/>
      <c r="Z21" s="184"/>
      <c r="AA21" s="304"/>
      <c r="AB21" s="505" t="s">
        <v>516</v>
      </c>
      <c r="AC21" s="483">
        <f t="shared" si="3"/>
        <v>0</v>
      </c>
      <c r="AE21" s="185" t="s">
        <v>93</v>
      </c>
      <c r="AF21" s="186" t="s">
        <v>94</v>
      </c>
      <c r="AG21" s="186" t="s">
        <v>95</v>
      </c>
      <c r="AH21" s="186" t="s">
        <v>96</v>
      </c>
      <c r="AI21" s="186" t="s">
        <v>97</v>
      </c>
      <c r="AJ21" s="190"/>
      <c r="AK21" s="193"/>
      <c r="AL21" s="198" t="s">
        <v>114</v>
      </c>
      <c r="AM21" s="186" t="s">
        <v>118</v>
      </c>
      <c r="AN21" s="197" t="s">
        <v>121</v>
      </c>
      <c r="AO21" s="196" t="s">
        <v>124</v>
      </c>
      <c r="AP21" s="199" t="s">
        <v>31</v>
      </c>
      <c r="AQ21" s="193"/>
      <c r="AR21" s="169"/>
      <c r="AS21" s="169"/>
      <c r="AV21" s="248"/>
      <c r="AY21" s="290" t="s">
        <v>252</v>
      </c>
      <c r="AZ21" s="291" t="s">
        <v>253</v>
      </c>
    </row>
    <row r="22" spans="3:52" ht="20.100000000000001" customHeight="1" thickTop="1" thickBot="1" x14ac:dyDescent="0.25">
      <c r="C22" s="215"/>
      <c r="D22" s="476"/>
      <c r="E22" s="467" t="s">
        <v>198</v>
      </c>
      <c r="F22" s="468">
        <f>SUM(F7:F21)</f>
        <v>0</v>
      </c>
      <c r="G22" s="494"/>
      <c r="H22" s="485">
        <f>SUM(H7:H21)</f>
        <v>0</v>
      </c>
      <c r="I22" s="216"/>
      <c r="J22" s="469" t="s">
        <v>114</v>
      </c>
      <c r="K22" s="481" t="s">
        <v>199</v>
      </c>
      <c r="L22" s="470">
        <f>SUM(L7:L21)</f>
        <v>0</v>
      </c>
      <c r="M22" s="499"/>
      <c r="N22" s="486">
        <f>SUM(N7:N21)</f>
        <v>0</v>
      </c>
      <c r="O22" s="471" t="s">
        <v>118</v>
      </c>
      <c r="P22" s="472" t="s">
        <v>199</v>
      </c>
      <c r="Q22" s="473">
        <f>SUM(Q7:Q21)</f>
        <v>0</v>
      </c>
      <c r="R22" s="500"/>
      <c r="S22" s="489">
        <f>SUM(S7:S21)</f>
        <v>0</v>
      </c>
      <c r="T22" s="474" t="s">
        <v>121</v>
      </c>
      <c r="U22" s="480" t="s">
        <v>199</v>
      </c>
      <c r="V22" s="477">
        <f>SUM(V7:V21)</f>
        <v>0</v>
      </c>
      <c r="W22" s="502"/>
      <c r="X22" s="487">
        <f>SUM(X7:X21)</f>
        <v>0</v>
      </c>
      <c r="Y22" s="475" t="s">
        <v>124</v>
      </c>
      <c r="Z22" s="479" t="s">
        <v>199</v>
      </c>
      <c r="AA22" s="478">
        <f>SUM(AA7:AA21)</f>
        <v>0</v>
      </c>
      <c r="AB22" s="506"/>
      <c r="AC22" s="488">
        <f>SUM(AC7:AC21)</f>
        <v>0</v>
      </c>
      <c r="AE22" s="189">
        <f>IF(AT22=1,F22,"")</f>
        <v>0</v>
      </c>
      <c r="AF22" s="189" t="str">
        <f>IF(AT22=2,F22,"")</f>
        <v/>
      </c>
      <c r="AG22" s="189" t="str">
        <f>IF(AT22=3,F22,"")</f>
        <v/>
      </c>
      <c r="AH22" s="189" t="str">
        <f>IF(AT22=4,F22,"")</f>
        <v/>
      </c>
      <c r="AI22" s="189" t="str">
        <f>IF(AT22=5,F22,"")</f>
        <v/>
      </c>
      <c r="AL22" s="189">
        <f>L22</f>
        <v>0</v>
      </c>
      <c r="AM22" s="189">
        <f>Q22</f>
        <v>0</v>
      </c>
      <c r="AN22" s="189">
        <f>V22</f>
        <v>0</v>
      </c>
      <c r="AO22" s="189">
        <f>AA22</f>
        <v>0</v>
      </c>
      <c r="AP22" s="189">
        <f>L22+Q22+V22+AA22</f>
        <v>0</v>
      </c>
      <c r="AR22" s="187"/>
      <c r="AS22" s="2" t="str">
        <f>VLOOKUP(F22,$AR$7:$AT$11,2)</f>
        <v>&lt; 95</v>
      </c>
      <c r="AT22" s="48">
        <f>VLOOKUP(F22,$AR$7:$AT$11,3)</f>
        <v>1</v>
      </c>
      <c r="AU22" s="190"/>
      <c r="AW22" s="190"/>
      <c r="AY22" s="292">
        <f>F22</f>
        <v>0</v>
      </c>
      <c r="AZ22" s="292">
        <f>L22+V22+AA22</f>
        <v>0</v>
      </c>
    </row>
    <row r="23" spans="3:52" ht="15" customHeight="1" thickBot="1" x14ac:dyDescent="0.25">
      <c r="H23" s="283"/>
      <c r="I23" s="16"/>
      <c r="AS23" s="2"/>
      <c r="AT23" s="48"/>
    </row>
    <row r="24" spans="3:52" ht="15" customHeight="1" x14ac:dyDescent="0.2">
      <c r="C24" s="634">
        <v>1</v>
      </c>
      <c r="D24" s="209"/>
      <c r="E24" s="204"/>
      <c r="F24" s="239"/>
      <c r="G24" s="495" t="s">
        <v>516</v>
      </c>
      <c r="H24" s="482">
        <f t="shared" ref="H24:H38" si="5">IF(G24="SI",F24,0)</f>
        <v>0</v>
      </c>
      <c r="I24" s="294"/>
      <c r="J24" s="205"/>
      <c r="K24" s="206"/>
      <c r="L24" s="239"/>
      <c r="M24" s="495" t="s">
        <v>516</v>
      </c>
      <c r="N24" s="482" t="str">
        <f t="shared" ref="N24:N38" si="6">IF($M24="SI",$L24,"")</f>
        <v/>
      </c>
      <c r="O24" s="205"/>
      <c r="P24" s="206"/>
      <c r="Q24" s="239"/>
      <c r="R24" s="495" t="s">
        <v>516</v>
      </c>
      <c r="S24" s="482">
        <f t="shared" ref="S24:S38" si="7">IF($R24="SI",$Q24,0)</f>
        <v>0</v>
      </c>
      <c r="T24" s="205"/>
      <c r="U24" s="206"/>
      <c r="V24" s="239"/>
      <c r="W24" s="495" t="s">
        <v>516</v>
      </c>
      <c r="X24" s="482">
        <f>IF($W24="SI",$V24,0)</f>
        <v>0</v>
      </c>
      <c r="Y24" s="205"/>
      <c r="Z24" s="206"/>
      <c r="AA24" s="303"/>
      <c r="AB24" s="504" t="s">
        <v>516</v>
      </c>
      <c r="AC24" s="482">
        <f t="shared" ref="AC24:AC38" si="8">IF($AB24="SI",$AA24,0)</f>
        <v>0</v>
      </c>
      <c r="AR24" s="5">
        <v>0</v>
      </c>
      <c r="AS24" s="244" t="s">
        <v>93</v>
      </c>
      <c r="AT24" s="68">
        <v>1</v>
      </c>
      <c r="AV24" s="248"/>
    </row>
    <row r="25" spans="3:52" ht="15" customHeight="1" x14ac:dyDescent="0.2">
      <c r="C25" s="635"/>
      <c r="D25" s="210">
        <v>1</v>
      </c>
      <c r="E25" s="175"/>
      <c r="F25" s="240"/>
      <c r="G25" s="496" t="s">
        <v>515</v>
      </c>
      <c r="H25" s="483">
        <f t="shared" si="5"/>
        <v>0</v>
      </c>
      <c r="I25" s="295"/>
      <c r="J25" s="176"/>
      <c r="K25" s="177"/>
      <c r="L25" s="240"/>
      <c r="M25" s="496" t="s">
        <v>515</v>
      </c>
      <c r="N25" s="483">
        <f t="shared" si="6"/>
        <v>0</v>
      </c>
      <c r="O25" s="176"/>
      <c r="P25" s="178"/>
      <c r="Q25" s="240"/>
      <c r="R25" s="496" t="s">
        <v>516</v>
      </c>
      <c r="S25" s="483">
        <f t="shared" si="7"/>
        <v>0</v>
      </c>
      <c r="T25" s="176"/>
      <c r="U25" s="178"/>
      <c r="V25" s="240"/>
      <c r="W25" s="496" t="s">
        <v>515</v>
      </c>
      <c r="X25" s="483">
        <f t="shared" ref="X25:X38" si="9">IF($W25="SI",$V25,0)</f>
        <v>0</v>
      </c>
      <c r="Y25" s="176"/>
      <c r="Z25" s="177"/>
      <c r="AA25" s="300"/>
      <c r="AB25" s="505" t="s">
        <v>516</v>
      </c>
      <c r="AC25" s="483">
        <f t="shared" si="8"/>
        <v>0</v>
      </c>
      <c r="AR25" s="5">
        <v>95.001000000000005</v>
      </c>
      <c r="AS25" s="245" t="s">
        <v>94</v>
      </c>
      <c r="AT25" s="68">
        <v>2</v>
      </c>
    </row>
    <row r="26" spans="3:52" ht="15" customHeight="1" x14ac:dyDescent="0.2">
      <c r="C26" s="636"/>
      <c r="D26" s="210">
        <v>2</v>
      </c>
      <c r="E26" s="175"/>
      <c r="F26" s="240"/>
      <c r="G26" s="496" t="s">
        <v>515</v>
      </c>
      <c r="H26" s="483">
        <f t="shared" si="5"/>
        <v>0</v>
      </c>
      <c r="I26" s="295"/>
      <c r="J26" s="176"/>
      <c r="K26" s="177"/>
      <c r="L26" s="240"/>
      <c r="M26" s="496" t="s">
        <v>515</v>
      </c>
      <c r="N26" s="483">
        <f t="shared" si="6"/>
        <v>0</v>
      </c>
      <c r="O26" s="176"/>
      <c r="P26" s="178"/>
      <c r="Q26" s="240"/>
      <c r="R26" s="496" t="s">
        <v>516</v>
      </c>
      <c r="S26" s="483">
        <f t="shared" si="7"/>
        <v>0</v>
      </c>
      <c r="T26" s="179"/>
      <c r="U26" s="178"/>
      <c r="V26" s="240"/>
      <c r="W26" s="496" t="s">
        <v>516</v>
      </c>
      <c r="X26" s="483">
        <f t="shared" si="9"/>
        <v>0</v>
      </c>
      <c r="Y26" s="176"/>
      <c r="Z26" s="177"/>
      <c r="AA26" s="300"/>
      <c r="AB26" s="505" t="s">
        <v>516</v>
      </c>
      <c r="AC26" s="483">
        <f t="shared" si="8"/>
        <v>0</v>
      </c>
      <c r="AR26" s="5">
        <v>110.001</v>
      </c>
      <c r="AS26" s="245" t="s">
        <v>95</v>
      </c>
      <c r="AT26" s="68">
        <v>3</v>
      </c>
    </row>
    <row r="27" spans="3:52" ht="15" customHeight="1" x14ac:dyDescent="0.2">
      <c r="C27" s="246" t="s">
        <v>189</v>
      </c>
      <c r="D27" s="210">
        <v>3</v>
      </c>
      <c r="E27" s="175"/>
      <c r="F27" s="240"/>
      <c r="G27" s="496" t="s">
        <v>515</v>
      </c>
      <c r="H27" s="483">
        <f t="shared" si="5"/>
        <v>0</v>
      </c>
      <c r="I27" s="295"/>
      <c r="J27" s="176"/>
      <c r="K27" s="177"/>
      <c r="L27" s="240"/>
      <c r="M27" s="496" t="s">
        <v>515</v>
      </c>
      <c r="N27" s="483">
        <f t="shared" si="6"/>
        <v>0</v>
      </c>
      <c r="O27" s="176"/>
      <c r="P27" s="178"/>
      <c r="Q27" s="240"/>
      <c r="R27" s="496" t="s">
        <v>516</v>
      </c>
      <c r="S27" s="483">
        <f t="shared" si="7"/>
        <v>0</v>
      </c>
      <c r="T27" s="179"/>
      <c r="U27" s="178"/>
      <c r="V27" s="240"/>
      <c r="W27" s="496" t="s">
        <v>516</v>
      </c>
      <c r="X27" s="483">
        <f t="shared" si="9"/>
        <v>0</v>
      </c>
      <c r="Y27" s="176"/>
      <c r="Z27" s="178"/>
      <c r="AA27" s="300"/>
      <c r="AB27" s="505" t="s">
        <v>516</v>
      </c>
      <c r="AC27" s="483">
        <f t="shared" si="8"/>
        <v>0</v>
      </c>
      <c r="AR27" s="5">
        <v>130.001</v>
      </c>
      <c r="AS27" s="245" t="s">
        <v>96</v>
      </c>
      <c r="AT27" s="68">
        <v>4</v>
      </c>
    </row>
    <row r="28" spans="3:52" ht="15" customHeight="1" x14ac:dyDescent="0.2">
      <c r="C28" s="207" t="s">
        <v>190</v>
      </c>
      <c r="D28" s="210">
        <v>4</v>
      </c>
      <c r="E28" s="175"/>
      <c r="F28" s="240"/>
      <c r="G28" s="496" t="s">
        <v>515</v>
      </c>
      <c r="H28" s="483">
        <f t="shared" si="5"/>
        <v>0</v>
      </c>
      <c r="I28" s="295"/>
      <c r="J28" s="176"/>
      <c r="K28" s="177"/>
      <c r="L28" s="240"/>
      <c r="M28" s="496" t="s">
        <v>515</v>
      </c>
      <c r="N28" s="483">
        <f t="shared" si="6"/>
        <v>0</v>
      </c>
      <c r="O28" s="176"/>
      <c r="P28" s="177"/>
      <c r="Q28" s="240"/>
      <c r="R28" s="496" t="s">
        <v>516</v>
      </c>
      <c r="S28" s="483">
        <f t="shared" si="7"/>
        <v>0</v>
      </c>
      <c r="T28" s="179"/>
      <c r="U28" s="177"/>
      <c r="V28" s="240"/>
      <c r="W28" s="496" t="s">
        <v>516</v>
      </c>
      <c r="X28" s="483">
        <f t="shared" si="9"/>
        <v>0</v>
      </c>
      <c r="Y28" s="176"/>
      <c r="Z28" s="177"/>
      <c r="AA28" s="300"/>
      <c r="AB28" s="505" t="s">
        <v>516</v>
      </c>
      <c r="AC28" s="483">
        <f t="shared" si="8"/>
        <v>0</v>
      </c>
      <c r="AR28" s="5">
        <v>160.001</v>
      </c>
      <c r="AS28" s="245" t="s">
        <v>97</v>
      </c>
      <c r="AT28" s="68">
        <v>5</v>
      </c>
    </row>
    <row r="29" spans="3:52" ht="15" customHeight="1" x14ac:dyDescent="0.2">
      <c r="C29" s="246"/>
      <c r="D29" s="210">
        <v>5</v>
      </c>
      <c r="E29" s="175"/>
      <c r="F29" s="240"/>
      <c r="G29" s="496" t="s">
        <v>516</v>
      </c>
      <c r="H29" s="483">
        <f t="shared" si="5"/>
        <v>0</v>
      </c>
      <c r="I29" s="295"/>
      <c r="J29" s="176"/>
      <c r="K29" s="177"/>
      <c r="L29" s="240"/>
      <c r="M29" s="496" t="s">
        <v>516</v>
      </c>
      <c r="N29" s="483" t="str">
        <f t="shared" si="6"/>
        <v/>
      </c>
      <c r="O29" s="176"/>
      <c r="P29" s="178"/>
      <c r="Q29" s="240"/>
      <c r="R29" s="496" t="s">
        <v>516</v>
      </c>
      <c r="S29" s="483">
        <f t="shared" si="7"/>
        <v>0</v>
      </c>
      <c r="T29" s="179"/>
      <c r="U29" s="178"/>
      <c r="V29" s="240"/>
      <c r="W29" s="496" t="s">
        <v>516</v>
      </c>
      <c r="X29" s="483">
        <f t="shared" si="9"/>
        <v>0</v>
      </c>
      <c r="Y29" s="176"/>
      <c r="Z29" s="177"/>
      <c r="AA29" s="300"/>
      <c r="AB29" s="505" t="s">
        <v>516</v>
      </c>
      <c r="AC29" s="483">
        <f t="shared" si="8"/>
        <v>0</v>
      </c>
    </row>
    <row r="30" spans="3:52" ht="15" customHeight="1" x14ac:dyDescent="0.2">
      <c r="C30" s="242"/>
      <c r="D30" s="210">
        <v>6</v>
      </c>
      <c r="E30" s="175"/>
      <c r="F30" s="240"/>
      <c r="G30" s="496" t="s">
        <v>516</v>
      </c>
      <c r="H30" s="483">
        <f t="shared" si="5"/>
        <v>0</v>
      </c>
      <c r="I30" s="295"/>
      <c r="J30" s="176"/>
      <c r="K30" s="177"/>
      <c r="L30" s="240"/>
      <c r="M30" s="496" t="s">
        <v>516</v>
      </c>
      <c r="N30" s="483" t="str">
        <f t="shared" si="6"/>
        <v/>
      </c>
      <c r="O30" s="176"/>
      <c r="P30" s="178"/>
      <c r="Q30" s="240"/>
      <c r="R30" s="496" t="s">
        <v>516</v>
      </c>
      <c r="S30" s="483">
        <f t="shared" si="7"/>
        <v>0</v>
      </c>
      <c r="T30" s="179"/>
      <c r="U30" s="178"/>
      <c r="V30" s="240"/>
      <c r="W30" s="496" t="s">
        <v>516</v>
      </c>
      <c r="X30" s="483">
        <f t="shared" si="9"/>
        <v>0</v>
      </c>
      <c r="Y30" s="176"/>
      <c r="Z30" s="177"/>
      <c r="AA30" s="300"/>
      <c r="AB30" s="505" t="s">
        <v>516</v>
      </c>
      <c r="AC30" s="483">
        <f t="shared" si="8"/>
        <v>0</v>
      </c>
    </row>
    <row r="31" spans="3:52" ht="15" customHeight="1" x14ac:dyDescent="0.2">
      <c r="C31" s="242"/>
      <c r="D31" s="210">
        <v>7</v>
      </c>
      <c r="E31" s="175"/>
      <c r="F31" s="240"/>
      <c r="G31" s="496" t="s">
        <v>515</v>
      </c>
      <c r="H31" s="483">
        <f t="shared" si="5"/>
        <v>0</v>
      </c>
      <c r="I31" s="295"/>
      <c r="J31" s="176"/>
      <c r="K31" s="177"/>
      <c r="L31" s="240"/>
      <c r="M31" s="496" t="s">
        <v>516</v>
      </c>
      <c r="N31" s="483" t="str">
        <f t="shared" si="6"/>
        <v/>
      </c>
      <c r="O31" s="176"/>
      <c r="P31" s="178"/>
      <c r="Q31" s="240"/>
      <c r="R31" s="496" t="s">
        <v>516</v>
      </c>
      <c r="S31" s="483">
        <f t="shared" si="7"/>
        <v>0</v>
      </c>
      <c r="T31" s="179"/>
      <c r="U31" s="178"/>
      <c r="V31" s="240"/>
      <c r="W31" s="496" t="s">
        <v>516</v>
      </c>
      <c r="X31" s="483">
        <f t="shared" si="9"/>
        <v>0</v>
      </c>
      <c r="Y31" s="176"/>
      <c r="Z31" s="178"/>
      <c r="AA31" s="300"/>
      <c r="AB31" s="505" t="s">
        <v>515</v>
      </c>
      <c r="AC31" s="483">
        <f t="shared" si="8"/>
        <v>0</v>
      </c>
    </row>
    <row r="32" spans="3:52" ht="15" customHeight="1" x14ac:dyDescent="0.2">
      <c r="C32" s="242"/>
      <c r="D32" s="210">
        <v>8</v>
      </c>
      <c r="E32" s="175"/>
      <c r="F32" s="240"/>
      <c r="G32" s="496" t="s">
        <v>515</v>
      </c>
      <c r="H32" s="483">
        <f t="shared" si="5"/>
        <v>0</v>
      </c>
      <c r="I32" s="295"/>
      <c r="J32" s="176"/>
      <c r="K32" s="177"/>
      <c r="L32" s="240"/>
      <c r="M32" s="496" t="s">
        <v>516</v>
      </c>
      <c r="N32" s="483" t="str">
        <f t="shared" si="6"/>
        <v/>
      </c>
      <c r="O32" s="176"/>
      <c r="P32" s="178"/>
      <c r="Q32" s="240"/>
      <c r="R32" s="496" t="s">
        <v>516</v>
      </c>
      <c r="S32" s="483">
        <f t="shared" si="7"/>
        <v>0</v>
      </c>
      <c r="T32" s="179"/>
      <c r="U32" s="178"/>
      <c r="V32" s="240"/>
      <c r="W32" s="496" t="s">
        <v>516</v>
      </c>
      <c r="X32" s="483">
        <f t="shared" si="9"/>
        <v>0</v>
      </c>
      <c r="Y32" s="176"/>
      <c r="Z32" s="177"/>
      <c r="AA32" s="300"/>
      <c r="AB32" s="505" t="s">
        <v>515</v>
      </c>
      <c r="AC32" s="483">
        <f t="shared" si="8"/>
        <v>0</v>
      </c>
    </row>
    <row r="33" spans="3:52" ht="15" customHeight="1" x14ac:dyDescent="0.2">
      <c r="C33" s="242"/>
      <c r="D33" s="210">
        <v>9</v>
      </c>
      <c r="E33" s="175"/>
      <c r="F33" s="240"/>
      <c r="G33" s="496" t="s">
        <v>515</v>
      </c>
      <c r="H33" s="483">
        <f t="shared" si="5"/>
        <v>0</v>
      </c>
      <c r="I33" s="295"/>
      <c r="J33" s="176"/>
      <c r="K33" s="177"/>
      <c r="L33" s="240"/>
      <c r="M33" s="496" t="s">
        <v>516</v>
      </c>
      <c r="N33" s="483" t="str">
        <f t="shared" si="6"/>
        <v/>
      </c>
      <c r="O33" s="176"/>
      <c r="P33" s="178"/>
      <c r="Q33" s="240"/>
      <c r="R33" s="496" t="s">
        <v>516</v>
      </c>
      <c r="S33" s="483">
        <f t="shared" si="7"/>
        <v>0</v>
      </c>
      <c r="T33" s="179"/>
      <c r="U33" s="178"/>
      <c r="V33" s="240"/>
      <c r="W33" s="496" t="s">
        <v>516</v>
      </c>
      <c r="X33" s="483">
        <f t="shared" si="9"/>
        <v>0</v>
      </c>
      <c r="Y33" s="176"/>
      <c r="Z33" s="177"/>
      <c r="AA33" s="300"/>
      <c r="AB33" s="505" t="s">
        <v>516</v>
      </c>
      <c r="AC33" s="483">
        <f t="shared" si="8"/>
        <v>0</v>
      </c>
    </row>
    <row r="34" spans="3:52" ht="15" customHeight="1" x14ac:dyDescent="0.2">
      <c r="C34" s="242"/>
      <c r="D34" s="210">
        <v>10</v>
      </c>
      <c r="E34" s="175"/>
      <c r="F34" s="240"/>
      <c r="G34" s="496" t="s">
        <v>515</v>
      </c>
      <c r="H34" s="483">
        <f t="shared" si="5"/>
        <v>0</v>
      </c>
      <c r="I34" s="295"/>
      <c r="J34" s="176"/>
      <c r="K34" s="177"/>
      <c r="L34" s="240"/>
      <c r="M34" s="496" t="s">
        <v>516</v>
      </c>
      <c r="N34" s="483" t="str">
        <f t="shared" si="6"/>
        <v/>
      </c>
      <c r="O34" s="176"/>
      <c r="P34" s="178"/>
      <c r="Q34" s="240"/>
      <c r="R34" s="496" t="s">
        <v>516</v>
      </c>
      <c r="S34" s="483">
        <f t="shared" si="7"/>
        <v>0</v>
      </c>
      <c r="T34" s="179"/>
      <c r="U34" s="178"/>
      <c r="V34" s="240"/>
      <c r="W34" s="496" t="s">
        <v>516</v>
      </c>
      <c r="X34" s="483">
        <f t="shared" si="9"/>
        <v>0</v>
      </c>
      <c r="Y34" s="176"/>
      <c r="Z34" s="177"/>
      <c r="AA34" s="300"/>
      <c r="AB34" s="505" t="s">
        <v>516</v>
      </c>
      <c r="AC34" s="483">
        <f t="shared" si="8"/>
        <v>0</v>
      </c>
    </row>
    <row r="35" spans="3:52" ht="15" customHeight="1" x14ac:dyDescent="0.2">
      <c r="C35" s="242"/>
      <c r="D35" s="210"/>
      <c r="E35" s="175"/>
      <c r="F35" s="240">
        <v>150</v>
      </c>
      <c r="G35" s="496" t="s">
        <v>516</v>
      </c>
      <c r="H35" s="483">
        <f t="shared" si="5"/>
        <v>0</v>
      </c>
      <c r="I35" s="295"/>
      <c r="J35" s="176"/>
      <c r="K35" s="177"/>
      <c r="L35" s="240">
        <v>220</v>
      </c>
      <c r="M35" s="496" t="s">
        <v>515</v>
      </c>
      <c r="N35" s="483">
        <f t="shared" si="6"/>
        <v>220</v>
      </c>
      <c r="O35" s="176"/>
      <c r="P35" s="178"/>
      <c r="Q35" s="240"/>
      <c r="R35" s="496" t="s">
        <v>516</v>
      </c>
      <c r="S35" s="483">
        <f t="shared" si="7"/>
        <v>0</v>
      </c>
      <c r="T35" s="179"/>
      <c r="U35" s="178"/>
      <c r="V35" s="240"/>
      <c r="W35" s="496" t="s">
        <v>516</v>
      </c>
      <c r="X35" s="483">
        <f t="shared" si="9"/>
        <v>0</v>
      </c>
      <c r="Y35" s="176"/>
      <c r="Z35" s="177"/>
      <c r="AA35" s="300"/>
      <c r="AB35" s="505" t="s">
        <v>516</v>
      </c>
      <c r="AC35" s="483">
        <f t="shared" si="8"/>
        <v>0</v>
      </c>
    </row>
    <row r="36" spans="3:52" ht="15" customHeight="1" x14ac:dyDescent="0.2">
      <c r="C36" s="242"/>
      <c r="D36" s="210"/>
      <c r="E36" s="175"/>
      <c r="F36" s="240"/>
      <c r="G36" s="496" t="s">
        <v>516</v>
      </c>
      <c r="H36" s="483">
        <f t="shared" si="5"/>
        <v>0</v>
      </c>
      <c r="I36" s="295"/>
      <c r="J36" s="176"/>
      <c r="K36" s="177"/>
      <c r="L36" s="240"/>
      <c r="M36" s="496" t="s">
        <v>516</v>
      </c>
      <c r="N36" s="483" t="str">
        <f t="shared" si="6"/>
        <v/>
      </c>
      <c r="O36" s="176"/>
      <c r="P36" s="178"/>
      <c r="Q36" s="240"/>
      <c r="R36" s="496" t="s">
        <v>516</v>
      </c>
      <c r="S36" s="483">
        <f t="shared" si="7"/>
        <v>0</v>
      </c>
      <c r="T36" s="179"/>
      <c r="U36" s="178"/>
      <c r="V36" s="240"/>
      <c r="W36" s="496" t="s">
        <v>516</v>
      </c>
      <c r="X36" s="483">
        <f t="shared" si="9"/>
        <v>0</v>
      </c>
      <c r="Y36" s="176"/>
      <c r="Z36" s="177"/>
      <c r="AA36" s="300"/>
      <c r="AB36" s="505" t="s">
        <v>516</v>
      </c>
      <c r="AC36" s="483">
        <f t="shared" si="8"/>
        <v>0</v>
      </c>
    </row>
    <row r="37" spans="3:52" ht="15" customHeight="1" x14ac:dyDescent="0.2">
      <c r="C37" s="242"/>
      <c r="D37" s="210"/>
      <c r="E37" s="175"/>
      <c r="F37" s="240"/>
      <c r="G37" s="496" t="s">
        <v>516</v>
      </c>
      <c r="H37" s="483">
        <f t="shared" si="5"/>
        <v>0</v>
      </c>
      <c r="I37" s="295"/>
      <c r="J37" s="176"/>
      <c r="K37" s="177"/>
      <c r="L37" s="240"/>
      <c r="M37" s="496" t="s">
        <v>516</v>
      </c>
      <c r="N37" s="483" t="str">
        <f t="shared" si="6"/>
        <v/>
      </c>
      <c r="O37" s="176"/>
      <c r="P37" s="178"/>
      <c r="Q37" s="240"/>
      <c r="R37" s="496" t="s">
        <v>516</v>
      </c>
      <c r="S37" s="483">
        <f t="shared" si="7"/>
        <v>0</v>
      </c>
      <c r="T37" s="179"/>
      <c r="U37" s="178"/>
      <c r="V37" s="240"/>
      <c r="W37" s="496" t="s">
        <v>516</v>
      </c>
      <c r="X37" s="483">
        <f t="shared" si="9"/>
        <v>0</v>
      </c>
      <c r="Y37" s="176"/>
      <c r="Z37" s="178"/>
      <c r="AA37" s="300"/>
      <c r="AB37" s="505" t="s">
        <v>516</v>
      </c>
      <c r="AC37" s="483">
        <f t="shared" si="8"/>
        <v>0</v>
      </c>
      <c r="AY37" s="649" t="s">
        <v>31</v>
      </c>
      <c r="AZ37" s="650"/>
    </row>
    <row r="38" spans="3:52" ht="15" customHeight="1" thickBot="1" x14ac:dyDescent="0.25">
      <c r="C38" s="242"/>
      <c r="D38" s="466"/>
      <c r="E38" s="175"/>
      <c r="F38" s="240"/>
      <c r="G38" s="492" t="s">
        <v>516</v>
      </c>
      <c r="H38" s="484">
        <f t="shared" si="5"/>
        <v>0</v>
      </c>
      <c r="I38" s="295"/>
      <c r="J38" s="176"/>
      <c r="K38" s="177"/>
      <c r="L38" s="240"/>
      <c r="M38" s="492" t="s">
        <v>516</v>
      </c>
      <c r="N38" s="483" t="str">
        <f t="shared" si="6"/>
        <v/>
      </c>
      <c r="O38" s="179"/>
      <c r="P38" s="178"/>
      <c r="Q38" s="240"/>
      <c r="R38" s="492" t="s">
        <v>516</v>
      </c>
      <c r="S38" s="483">
        <f t="shared" si="7"/>
        <v>0</v>
      </c>
      <c r="T38" s="179"/>
      <c r="U38" s="178"/>
      <c r="V38" s="240"/>
      <c r="W38" s="492" t="s">
        <v>516</v>
      </c>
      <c r="X38" s="483">
        <f t="shared" si="9"/>
        <v>0</v>
      </c>
      <c r="Y38" s="176"/>
      <c r="Z38" s="178"/>
      <c r="AA38" s="300"/>
      <c r="AB38" s="505" t="s">
        <v>516</v>
      </c>
      <c r="AC38" s="483">
        <f t="shared" si="8"/>
        <v>0</v>
      </c>
      <c r="AE38" s="185" t="s">
        <v>93</v>
      </c>
      <c r="AF38" s="186" t="s">
        <v>94</v>
      </c>
      <c r="AG38" s="186" t="s">
        <v>95</v>
      </c>
      <c r="AH38" s="186" t="s">
        <v>96</v>
      </c>
      <c r="AI38" s="186" t="s">
        <v>97</v>
      </c>
      <c r="AJ38" s="190"/>
      <c r="AK38" s="193"/>
      <c r="AL38" s="198" t="s">
        <v>114</v>
      </c>
      <c r="AM38" s="186" t="s">
        <v>118</v>
      </c>
      <c r="AN38" s="197" t="s">
        <v>121</v>
      </c>
      <c r="AO38" s="196" t="s">
        <v>124</v>
      </c>
      <c r="AP38" s="199" t="s">
        <v>31</v>
      </c>
      <c r="AQ38" s="193"/>
      <c r="AR38" s="169"/>
      <c r="AS38" s="169"/>
      <c r="AY38" s="290" t="s">
        <v>252</v>
      </c>
      <c r="AZ38" s="291" t="s">
        <v>253</v>
      </c>
    </row>
    <row r="39" spans="3:52" ht="20.100000000000001" customHeight="1" thickTop="1" thickBot="1" x14ac:dyDescent="0.25">
      <c r="C39" s="215"/>
      <c r="D39" s="476"/>
      <c r="E39" s="467" t="s">
        <v>198</v>
      </c>
      <c r="F39" s="468">
        <f>SUM(F24:F38)</f>
        <v>150</v>
      </c>
      <c r="G39" s="494"/>
      <c r="H39" s="485">
        <f>SUM(H24:H38)</f>
        <v>0</v>
      </c>
      <c r="I39" s="216"/>
      <c r="J39" s="469" t="s">
        <v>114</v>
      </c>
      <c r="K39" s="481" t="s">
        <v>199</v>
      </c>
      <c r="L39" s="470">
        <f>SUM(L24:L38)</f>
        <v>220</v>
      </c>
      <c r="M39" s="499"/>
      <c r="N39" s="486">
        <f>SUM(N24:N38)</f>
        <v>220</v>
      </c>
      <c r="O39" s="471" t="s">
        <v>118</v>
      </c>
      <c r="P39" s="472" t="s">
        <v>199</v>
      </c>
      <c r="Q39" s="473">
        <f>SUM(Q24:Q38)</f>
        <v>0</v>
      </c>
      <c r="R39" s="500"/>
      <c r="S39" s="489">
        <f>SUM(S24:S38)</f>
        <v>0</v>
      </c>
      <c r="T39" s="474" t="s">
        <v>121</v>
      </c>
      <c r="U39" s="480" t="s">
        <v>199</v>
      </c>
      <c r="V39" s="477">
        <f>SUM(V24:V38)</f>
        <v>0</v>
      </c>
      <c r="W39" s="502"/>
      <c r="X39" s="487">
        <f>SUM(X24:X38)</f>
        <v>0</v>
      </c>
      <c r="Y39" s="475" t="s">
        <v>124</v>
      </c>
      <c r="Z39" s="479" t="s">
        <v>199</v>
      </c>
      <c r="AA39" s="478">
        <f>SUM(AA24:AA38)</f>
        <v>0</v>
      </c>
      <c r="AB39" s="506"/>
      <c r="AC39" s="488">
        <f>SUM(AC24:AC38)</f>
        <v>0</v>
      </c>
      <c r="AE39" s="189" t="str">
        <f>IF(AT39=1,F39,"")</f>
        <v/>
      </c>
      <c r="AF39" s="189" t="str">
        <f>IF(AT39=2,F39,"")</f>
        <v/>
      </c>
      <c r="AG39" s="189" t="str">
        <f>IF(AT39=3,F39,"")</f>
        <v/>
      </c>
      <c r="AH39" s="189">
        <f>IF(AT39=4,F39,"")</f>
        <v>150</v>
      </c>
      <c r="AI39" s="189" t="str">
        <f>IF(AT39=5,F39,"")</f>
        <v/>
      </c>
      <c r="AL39" s="189">
        <f>L39</f>
        <v>220</v>
      </c>
      <c r="AM39" s="189">
        <f>Q39</f>
        <v>0</v>
      </c>
      <c r="AN39" s="189">
        <f>V39</f>
        <v>0</v>
      </c>
      <c r="AO39" s="189">
        <f>AA39</f>
        <v>0</v>
      </c>
      <c r="AP39" s="189">
        <f>L39+Q39+V39+AA39</f>
        <v>220</v>
      </c>
      <c r="AR39" s="187"/>
      <c r="AS39" s="2" t="str">
        <f>VLOOKUP(F39,$AR$7:$AT$11,2)</f>
        <v>&gt; 130  &lt; 160</v>
      </c>
      <c r="AT39" s="48">
        <f>VLOOKUP(F39,$AR$7:$AT$11,3)</f>
        <v>4</v>
      </c>
      <c r="AU39" s="190"/>
      <c r="AW39" s="190"/>
      <c r="AY39" s="292">
        <f>F39</f>
        <v>150</v>
      </c>
      <c r="AZ39" s="292">
        <f>L39+V39+AA39</f>
        <v>220</v>
      </c>
    </row>
    <row r="40" spans="3:52" ht="15" customHeight="1" thickBot="1" x14ac:dyDescent="0.25">
      <c r="H40" s="283"/>
      <c r="I40" s="16"/>
      <c r="AS40" s="2"/>
      <c r="AT40" s="48"/>
    </row>
    <row r="41" spans="3:52" ht="15" customHeight="1" x14ac:dyDescent="0.2">
      <c r="C41" s="634">
        <v>2</v>
      </c>
      <c r="D41" s="209"/>
      <c r="E41" s="204"/>
      <c r="F41" s="239"/>
      <c r="G41" s="495" t="s">
        <v>516</v>
      </c>
      <c r="H41" s="482">
        <f t="shared" ref="H41:H55" si="10">IF(G41="SI",F41,0)</f>
        <v>0</v>
      </c>
      <c r="I41" s="294"/>
      <c r="J41" s="205"/>
      <c r="K41" s="206"/>
      <c r="L41" s="239"/>
      <c r="M41" s="495" t="s">
        <v>516</v>
      </c>
      <c r="N41" s="482" t="str">
        <f t="shared" ref="N41:N55" si="11">IF($M41="SI",$L41,"")</f>
        <v/>
      </c>
      <c r="O41" s="205"/>
      <c r="P41" s="206"/>
      <c r="Q41" s="239"/>
      <c r="R41" s="495" t="s">
        <v>516</v>
      </c>
      <c r="S41" s="482">
        <f t="shared" ref="S41:S55" si="12">IF($R41="SI",$Q41,0)</f>
        <v>0</v>
      </c>
      <c r="T41" s="205"/>
      <c r="U41" s="206"/>
      <c r="V41" s="239"/>
      <c r="W41" s="495" t="s">
        <v>516</v>
      </c>
      <c r="X41" s="285">
        <f t="shared" ref="X41:X55" si="13">IF($W41="SI",$V41,0)</f>
        <v>0</v>
      </c>
      <c r="Y41" s="205"/>
      <c r="Z41" s="206"/>
      <c r="AA41" s="303"/>
      <c r="AB41" s="504" t="s">
        <v>516</v>
      </c>
      <c r="AC41" s="301">
        <f t="shared" ref="AC41:AC55" si="14">IF($AB41="SI",$AA41,0)</f>
        <v>0</v>
      </c>
    </row>
    <row r="42" spans="3:52" ht="15" customHeight="1" x14ac:dyDescent="0.2">
      <c r="C42" s="635"/>
      <c r="D42" s="210">
        <v>1</v>
      </c>
      <c r="E42" s="175"/>
      <c r="F42" s="240"/>
      <c r="G42" s="496" t="s">
        <v>515</v>
      </c>
      <c r="H42" s="483">
        <f t="shared" si="10"/>
        <v>0</v>
      </c>
      <c r="I42" s="295"/>
      <c r="J42" s="176"/>
      <c r="K42" s="177"/>
      <c r="L42" s="240"/>
      <c r="M42" s="496" t="s">
        <v>515</v>
      </c>
      <c r="N42" s="483">
        <f t="shared" si="11"/>
        <v>0</v>
      </c>
      <c r="O42" s="176"/>
      <c r="P42" s="178"/>
      <c r="Q42" s="240"/>
      <c r="R42" s="496" t="s">
        <v>516</v>
      </c>
      <c r="S42" s="483">
        <f t="shared" si="12"/>
        <v>0</v>
      </c>
      <c r="T42" s="176"/>
      <c r="U42" s="178"/>
      <c r="V42" s="240"/>
      <c r="W42" s="496" t="s">
        <v>515</v>
      </c>
      <c r="X42" s="483">
        <f t="shared" si="13"/>
        <v>0</v>
      </c>
      <c r="Y42" s="176"/>
      <c r="Z42" s="177"/>
      <c r="AA42" s="300"/>
      <c r="AB42" s="505" t="s">
        <v>516</v>
      </c>
      <c r="AC42" s="302">
        <f t="shared" si="14"/>
        <v>0</v>
      </c>
    </row>
    <row r="43" spans="3:52" ht="15" customHeight="1" x14ac:dyDescent="0.2">
      <c r="C43" s="636"/>
      <c r="D43" s="210">
        <v>2</v>
      </c>
      <c r="E43" s="175"/>
      <c r="F43" s="240"/>
      <c r="G43" s="496" t="s">
        <v>515</v>
      </c>
      <c r="H43" s="483">
        <f t="shared" si="10"/>
        <v>0</v>
      </c>
      <c r="I43" s="295"/>
      <c r="J43" s="176"/>
      <c r="K43" s="177"/>
      <c r="L43" s="240"/>
      <c r="M43" s="496" t="s">
        <v>515</v>
      </c>
      <c r="N43" s="483">
        <f t="shared" si="11"/>
        <v>0</v>
      </c>
      <c r="O43" s="176"/>
      <c r="P43" s="178"/>
      <c r="Q43" s="240"/>
      <c r="R43" s="496" t="s">
        <v>516</v>
      </c>
      <c r="S43" s="483">
        <f t="shared" si="12"/>
        <v>0</v>
      </c>
      <c r="T43" s="179"/>
      <c r="U43" s="178"/>
      <c r="V43" s="240"/>
      <c r="W43" s="496" t="s">
        <v>515</v>
      </c>
      <c r="X43" s="483">
        <f t="shared" si="13"/>
        <v>0</v>
      </c>
      <c r="Y43" s="176"/>
      <c r="Z43" s="177"/>
      <c r="AA43" s="300"/>
      <c r="AB43" s="505" t="s">
        <v>516</v>
      </c>
      <c r="AC43" s="302">
        <f t="shared" si="14"/>
        <v>0</v>
      </c>
    </row>
    <row r="44" spans="3:52" ht="15" customHeight="1" x14ac:dyDescent="0.2">
      <c r="C44" s="246" t="s">
        <v>189</v>
      </c>
      <c r="D44" s="210">
        <v>3</v>
      </c>
      <c r="E44" s="175"/>
      <c r="F44" s="240"/>
      <c r="G44" s="496" t="s">
        <v>515</v>
      </c>
      <c r="H44" s="483">
        <f t="shared" si="10"/>
        <v>0</v>
      </c>
      <c r="I44" s="295"/>
      <c r="J44" s="176"/>
      <c r="K44" s="177"/>
      <c r="L44" s="240"/>
      <c r="M44" s="496" t="s">
        <v>516</v>
      </c>
      <c r="N44" s="483" t="str">
        <f t="shared" si="11"/>
        <v/>
      </c>
      <c r="O44" s="176"/>
      <c r="P44" s="178"/>
      <c r="Q44" s="240"/>
      <c r="R44" s="496" t="s">
        <v>516</v>
      </c>
      <c r="S44" s="483">
        <f t="shared" si="12"/>
        <v>0</v>
      </c>
      <c r="T44" s="179"/>
      <c r="U44" s="178"/>
      <c r="V44" s="240"/>
      <c r="W44" s="496" t="s">
        <v>516</v>
      </c>
      <c r="X44" s="483">
        <f t="shared" si="13"/>
        <v>0</v>
      </c>
      <c r="Y44" s="176"/>
      <c r="Z44" s="178"/>
      <c r="AA44" s="300"/>
      <c r="AB44" s="505" t="s">
        <v>516</v>
      </c>
      <c r="AC44" s="302">
        <f t="shared" si="14"/>
        <v>0</v>
      </c>
      <c r="AV44" s="51"/>
    </row>
    <row r="45" spans="3:52" ht="15" customHeight="1" x14ac:dyDescent="0.2">
      <c r="C45" s="207" t="s">
        <v>192</v>
      </c>
      <c r="D45" s="210">
        <v>4</v>
      </c>
      <c r="E45" s="175"/>
      <c r="F45" s="240"/>
      <c r="G45" s="496" t="s">
        <v>515</v>
      </c>
      <c r="H45" s="483">
        <f t="shared" si="10"/>
        <v>0</v>
      </c>
      <c r="I45" s="295"/>
      <c r="J45" s="176"/>
      <c r="K45" s="177"/>
      <c r="L45" s="240"/>
      <c r="M45" s="496" t="s">
        <v>516</v>
      </c>
      <c r="N45" s="483" t="str">
        <f t="shared" si="11"/>
        <v/>
      </c>
      <c r="O45" s="176"/>
      <c r="P45" s="178"/>
      <c r="Q45" s="240"/>
      <c r="R45" s="496" t="s">
        <v>516</v>
      </c>
      <c r="S45" s="483">
        <f t="shared" si="12"/>
        <v>0</v>
      </c>
      <c r="T45" s="179"/>
      <c r="U45" s="178"/>
      <c r="V45" s="240"/>
      <c r="W45" s="496" t="s">
        <v>516</v>
      </c>
      <c r="X45" s="483">
        <f t="shared" si="13"/>
        <v>0</v>
      </c>
      <c r="Y45" s="176"/>
      <c r="Z45" s="177"/>
      <c r="AA45" s="300"/>
      <c r="AB45" s="505" t="s">
        <v>516</v>
      </c>
      <c r="AC45" s="302">
        <f t="shared" si="14"/>
        <v>0</v>
      </c>
      <c r="AV45" s="51"/>
    </row>
    <row r="46" spans="3:52" ht="15" customHeight="1" x14ac:dyDescent="0.2">
      <c r="C46" s="246"/>
      <c r="D46" s="210">
        <v>5</v>
      </c>
      <c r="E46" s="175"/>
      <c r="F46" s="240"/>
      <c r="G46" s="496" t="s">
        <v>515</v>
      </c>
      <c r="H46" s="483">
        <f t="shared" si="10"/>
        <v>0</v>
      </c>
      <c r="I46" s="295"/>
      <c r="J46" s="176"/>
      <c r="K46" s="177"/>
      <c r="L46" s="240"/>
      <c r="M46" s="496" t="s">
        <v>516</v>
      </c>
      <c r="N46" s="483" t="str">
        <f t="shared" si="11"/>
        <v/>
      </c>
      <c r="O46" s="176"/>
      <c r="P46" s="178"/>
      <c r="Q46" s="240"/>
      <c r="R46" s="496" t="s">
        <v>516</v>
      </c>
      <c r="S46" s="483">
        <f t="shared" si="12"/>
        <v>0</v>
      </c>
      <c r="T46" s="179"/>
      <c r="U46" s="178"/>
      <c r="V46" s="240"/>
      <c r="W46" s="496" t="s">
        <v>516</v>
      </c>
      <c r="X46" s="483">
        <f t="shared" si="13"/>
        <v>0</v>
      </c>
      <c r="Y46" s="176"/>
      <c r="Z46" s="178"/>
      <c r="AA46" s="300"/>
      <c r="AB46" s="505" t="s">
        <v>515</v>
      </c>
      <c r="AC46" s="302">
        <f t="shared" si="14"/>
        <v>0</v>
      </c>
      <c r="AV46" s="51"/>
    </row>
    <row r="47" spans="3:52" ht="15" customHeight="1" x14ac:dyDescent="0.2">
      <c r="C47" s="242"/>
      <c r="D47" s="210">
        <v>6</v>
      </c>
      <c r="E47" s="175"/>
      <c r="F47" s="240"/>
      <c r="G47" s="496" t="s">
        <v>515</v>
      </c>
      <c r="H47" s="483">
        <f t="shared" si="10"/>
        <v>0</v>
      </c>
      <c r="I47" s="295"/>
      <c r="J47" s="176"/>
      <c r="K47" s="177"/>
      <c r="L47" s="240"/>
      <c r="M47" s="496" t="s">
        <v>516</v>
      </c>
      <c r="N47" s="483" t="str">
        <f t="shared" si="11"/>
        <v/>
      </c>
      <c r="O47" s="176"/>
      <c r="P47" s="178"/>
      <c r="Q47" s="240"/>
      <c r="R47" s="496" t="s">
        <v>516</v>
      </c>
      <c r="S47" s="483">
        <f t="shared" si="12"/>
        <v>0</v>
      </c>
      <c r="T47" s="179"/>
      <c r="U47" s="178"/>
      <c r="V47" s="240"/>
      <c r="W47" s="496" t="s">
        <v>516</v>
      </c>
      <c r="X47" s="483">
        <f t="shared" si="13"/>
        <v>0</v>
      </c>
      <c r="Y47" s="176"/>
      <c r="Z47" s="177"/>
      <c r="AA47" s="300"/>
      <c r="AB47" s="505" t="s">
        <v>515</v>
      </c>
      <c r="AC47" s="302">
        <f t="shared" si="14"/>
        <v>0</v>
      </c>
      <c r="AV47" s="51"/>
    </row>
    <row r="48" spans="3:52" ht="15" customHeight="1" x14ac:dyDescent="0.2">
      <c r="C48" s="242"/>
      <c r="D48" s="210">
        <v>7</v>
      </c>
      <c r="E48" s="175"/>
      <c r="F48" s="240"/>
      <c r="G48" s="496" t="s">
        <v>515</v>
      </c>
      <c r="H48" s="483">
        <f t="shared" si="10"/>
        <v>0</v>
      </c>
      <c r="I48" s="295"/>
      <c r="J48" s="176"/>
      <c r="K48" s="177"/>
      <c r="L48" s="240"/>
      <c r="M48" s="496" t="s">
        <v>516</v>
      </c>
      <c r="N48" s="483" t="str">
        <f t="shared" si="11"/>
        <v/>
      </c>
      <c r="O48" s="176"/>
      <c r="P48" s="178"/>
      <c r="Q48" s="240"/>
      <c r="R48" s="496" t="s">
        <v>516</v>
      </c>
      <c r="S48" s="483">
        <f t="shared" si="12"/>
        <v>0</v>
      </c>
      <c r="T48" s="179"/>
      <c r="U48" s="178"/>
      <c r="V48" s="240"/>
      <c r="W48" s="496" t="s">
        <v>516</v>
      </c>
      <c r="X48" s="483">
        <f t="shared" si="13"/>
        <v>0</v>
      </c>
      <c r="Y48" s="176"/>
      <c r="Z48" s="178"/>
      <c r="AA48" s="300"/>
      <c r="AB48" s="505" t="s">
        <v>516</v>
      </c>
      <c r="AC48" s="302">
        <f t="shared" si="14"/>
        <v>0</v>
      </c>
      <c r="AV48" s="51"/>
    </row>
    <row r="49" spans="3:52" ht="15" customHeight="1" x14ac:dyDescent="0.2">
      <c r="C49" s="242"/>
      <c r="D49" s="210">
        <v>8</v>
      </c>
      <c r="E49" s="175"/>
      <c r="F49" s="240"/>
      <c r="G49" s="496" t="s">
        <v>515</v>
      </c>
      <c r="H49" s="483">
        <f t="shared" si="10"/>
        <v>0</v>
      </c>
      <c r="I49" s="295"/>
      <c r="J49" s="176"/>
      <c r="K49" s="177"/>
      <c r="L49" s="240"/>
      <c r="M49" s="496" t="s">
        <v>516</v>
      </c>
      <c r="N49" s="483" t="str">
        <f t="shared" si="11"/>
        <v/>
      </c>
      <c r="O49" s="176"/>
      <c r="P49" s="178"/>
      <c r="Q49" s="240"/>
      <c r="R49" s="496" t="s">
        <v>516</v>
      </c>
      <c r="S49" s="483">
        <f t="shared" si="12"/>
        <v>0</v>
      </c>
      <c r="T49" s="179"/>
      <c r="U49" s="178"/>
      <c r="V49" s="240"/>
      <c r="W49" s="496" t="s">
        <v>516</v>
      </c>
      <c r="X49" s="483">
        <f t="shared" si="13"/>
        <v>0</v>
      </c>
      <c r="Y49" s="176"/>
      <c r="Z49" s="177"/>
      <c r="AA49" s="300"/>
      <c r="AB49" s="505" t="s">
        <v>516</v>
      </c>
      <c r="AC49" s="302">
        <f t="shared" si="14"/>
        <v>0</v>
      </c>
      <c r="AV49" s="51"/>
    </row>
    <row r="50" spans="3:52" ht="15" customHeight="1" x14ac:dyDescent="0.2">
      <c r="C50" s="242"/>
      <c r="D50" s="210">
        <v>9</v>
      </c>
      <c r="E50" s="175"/>
      <c r="F50" s="240"/>
      <c r="G50" s="496" t="s">
        <v>515</v>
      </c>
      <c r="H50" s="483">
        <f t="shared" si="10"/>
        <v>0</v>
      </c>
      <c r="I50" s="295"/>
      <c r="J50" s="176"/>
      <c r="K50" s="177"/>
      <c r="L50" s="240"/>
      <c r="M50" s="496" t="s">
        <v>516</v>
      </c>
      <c r="N50" s="483" t="str">
        <f t="shared" si="11"/>
        <v/>
      </c>
      <c r="O50" s="176"/>
      <c r="P50" s="178"/>
      <c r="Q50" s="240"/>
      <c r="R50" s="496" t="s">
        <v>516</v>
      </c>
      <c r="S50" s="483">
        <f t="shared" si="12"/>
        <v>0</v>
      </c>
      <c r="T50" s="179"/>
      <c r="U50" s="178"/>
      <c r="V50" s="240"/>
      <c r="W50" s="496" t="s">
        <v>516</v>
      </c>
      <c r="X50" s="483">
        <f t="shared" si="13"/>
        <v>0</v>
      </c>
      <c r="Y50" s="176"/>
      <c r="Z50" s="177"/>
      <c r="AA50" s="300"/>
      <c r="AB50" s="505" t="s">
        <v>516</v>
      </c>
      <c r="AC50" s="302">
        <f t="shared" si="14"/>
        <v>0</v>
      </c>
    </row>
    <row r="51" spans="3:52" ht="15" customHeight="1" x14ac:dyDescent="0.2">
      <c r="C51" s="246"/>
      <c r="D51" s="210"/>
      <c r="E51" s="175"/>
      <c r="F51" s="240"/>
      <c r="G51" s="496" t="s">
        <v>516</v>
      </c>
      <c r="H51" s="483">
        <f t="shared" si="10"/>
        <v>0</v>
      </c>
      <c r="I51" s="295"/>
      <c r="J51" s="176"/>
      <c r="K51" s="177"/>
      <c r="L51" s="240"/>
      <c r="M51" s="496" t="s">
        <v>516</v>
      </c>
      <c r="N51" s="483" t="str">
        <f t="shared" si="11"/>
        <v/>
      </c>
      <c r="O51" s="176"/>
      <c r="P51" s="178"/>
      <c r="Q51" s="240"/>
      <c r="R51" s="496" t="s">
        <v>516</v>
      </c>
      <c r="S51" s="483">
        <f t="shared" si="12"/>
        <v>0</v>
      </c>
      <c r="T51" s="179"/>
      <c r="U51" s="178"/>
      <c r="V51" s="240"/>
      <c r="W51" s="496" t="s">
        <v>516</v>
      </c>
      <c r="X51" s="483">
        <f t="shared" si="13"/>
        <v>0</v>
      </c>
      <c r="Y51" s="176"/>
      <c r="Z51" s="177"/>
      <c r="AA51" s="300"/>
      <c r="AB51" s="505" t="s">
        <v>516</v>
      </c>
      <c r="AC51" s="302">
        <f t="shared" si="14"/>
        <v>0</v>
      </c>
      <c r="AV51" s="51"/>
    </row>
    <row r="52" spans="3:52" ht="15" customHeight="1" x14ac:dyDescent="0.2">
      <c r="C52" s="242"/>
      <c r="D52" s="210"/>
      <c r="E52" s="175"/>
      <c r="F52" s="240"/>
      <c r="G52" s="496" t="s">
        <v>516</v>
      </c>
      <c r="H52" s="483">
        <f t="shared" si="10"/>
        <v>0</v>
      </c>
      <c r="I52" s="295"/>
      <c r="J52" s="176"/>
      <c r="K52" s="177"/>
      <c r="L52" s="240"/>
      <c r="M52" s="496" t="s">
        <v>516</v>
      </c>
      <c r="N52" s="483" t="str">
        <f t="shared" si="11"/>
        <v/>
      </c>
      <c r="O52" s="176"/>
      <c r="P52" s="178"/>
      <c r="Q52" s="240"/>
      <c r="R52" s="496" t="s">
        <v>516</v>
      </c>
      <c r="S52" s="483">
        <f t="shared" si="12"/>
        <v>0</v>
      </c>
      <c r="T52" s="179"/>
      <c r="U52" s="178"/>
      <c r="V52" s="240"/>
      <c r="W52" s="496" t="s">
        <v>516</v>
      </c>
      <c r="X52" s="483">
        <f t="shared" si="13"/>
        <v>0</v>
      </c>
      <c r="Y52" s="176"/>
      <c r="Z52" s="177"/>
      <c r="AA52" s="300"/>
      <c r="AB52" s="505" t="s">
        <v>516</v>
      </c>
      <c r="AC52" s="302">
        <f t="shared" si="14"/>
        <v>0</v>
      </c>
      <c r="AV52" s="51"/>
    </row>
    <row r="53" spans="3:52" ht="15" customHeight="1" x14ac:dyDescent="0.2">
      <c r="C53" s="242"/>
      <c r="D53" s="210"/>
      <c r="E53" s="175"/>
      <c r="F53" s="240"/>
      <c r="G53" s="496" t="s">
        <v>516</v>
      </c>
      <c r="H53" s="483">
        <f t="shared" si="10"/>
        <v>0</v>
      </c>
      <c r="I53" s="295"/>
      <c r="J53" s="176"/>
      <c r="K53" s="177"/>
      <c r="L53" s="240"/>
      <c r="M53" s="496" t="s">
        <v>516</v>
      </c>
      <c r="N53" s="483" t="str">
        <f t="shared" si="11"/>
        <v/>
      </c>
      <c r="O53" s="176"/>
      <c r="P53" s="178"/>
      <c r="Q53" s="240"/>
      <c r="R53" s="496" t="s">
        <v>516</v>
      </c>
      <c r="S53" s="483">
        <f t="shared" si="12"/>
        <v>0</v>
      </c>
      <c r="T53" s="179"/>
      <c r="U53" s="178"/>
      <c r="V53" s="240"/>
      <c r="W53" s="496" t="s">
        <v>516</v>
      </c>
      <c r="X53" s="483">
        <f t="shared" si="13"/>
        <v>0</v>
      </c>
      <c r="Y53" s="176"/>
      <c r="Z53" s="177"/>
      <c r="AA53" s="300"/>
      <c r="AB53" s="505" t="s">
        <v>516</v>
      </c>
      <c r="AC53" s="302">
        <f t="shared" si="14"/>
        <v>0</v>
      </c>
    </row>
    <row r="54" spans="3:52" ht="15" customHeight="1" x14ac:dyDescent="0.2">
      <c r="C54" s="242"/>
      <c r="D54" s="210"/>
      <c r="E54" s="175"/>
      <c r="F54" s="240"/>
      <c r="G54" s="496" t="s">
        <v>516</v>
      </c>
      <c r="H54" s="483">
        <f t="shared" si="10"/>
        <v>0</v>
      </c>
      <c r="I54" s="295"/>
      <c r="J54" s="176"/>
      <c r="K54" s="177"/>
      <c r="L54" s="240"/>
      <c r="M54" s="496" t="s">
        <v>516</v>
      </c>
      <c r="N54" s="483" t="str">
        <f t="shared" si="11"/>
        <v/>
      </c>
      <c r="O54" s="176"/>
      <c r="P54" s="178"/>
      <c r="Q54" s="240"/>
      <c r="R54" s="496" t="s">
        <v>516</v>
      </c>
      <c r="S54" s="483">
        <f t="shared" si="12"/>
        <v>0</v>
      </c>
      <c r="T54" s="179"/>
      <c r="U54" s="178"/>
      <c r="V54" s="240"/>
      <c r="W54" s="496" t="s">
        <v>516</v>
      </c>
      <c r="X54" s="483">
        <f t="shared" si="13"/>
        <v>0</v>
      </c>
      <c r="Y54" s="176"/>
      <c r="Z54" s="178"/>
      <c r="AA54" s="300"/>
      <c r="AB54" s="505" t="s">
        <v>516</v>
      </c>
      <c r="AC54" s="302">
        <f t="shared" si="14"/>
        <v>0</v>
      </c>
      <c r="AS54" s="169"/>
      <c r="AY54" s="649" t="s">
        <v>31</v>
      </c>
      <c r="AZ54" s="650"/>
    </row>
    <row r="55" spans="3:52" ht="15" customHeight="1" thickBot="1" x14ac:dyDescent="0.25">
      <c r="C55" s="242"/>
      <c r="D55" s="466"/>
      <c r="E55" s="175"/>
      <c r="F55" s="240"/>
      <c r="G55" s="492" t="s">
        <v>516</v>
      </c>
      <c r="H55" s="484">
        <f t="shared" si="10"/>
        <v>0</v>
      </c>
      <c r="I55" s="295"/>
      <c r="J55" s="176"/>
      <c r="K55" s="177"/>
      <c r="L55" s="240"/>
      <c r="M55" s="492" t="s">
        <v>516</v>
      </c>
      <c r="N55" s="483" t="str">
        <f t="shared" si="11"/>
        <v/>
      </c>
      <c r="O55" s="179"/>
      <c r="P55" s="178"/>
      <c r="Q55" s="240"/>
      <c r="R55" s="492" t="s">
        <v>516</v>
      </c>
      <c r="S55" s="483">
        <f t="shared" si="12"/>
        <v>0</v>
      </c>
      <c r="T55" s="179"/>
      <c r="U55" s="178"/>
      <c r="V55" s="240"/>
      <c r="W55" s="492" t="s">
        <v>516</v>
      </c>
      <c r="X55" s="286">
        <f t="shared" si="13"/>
        <v>0</v>
      </c>
      <c r="Y55" s="176"/>
      <c r="Z55" s="178"/>
      <c r="AA55" s="300"/>
      <c r="AB55" s="505" t="s">
        <v>516</v>
      </c>
      <c r="AC55" s="302">
        <f t="shared" si="14"/>
        <v>0</v>
      </c>
      <c r="AE55" s="185" t="s">
        <v>93</v>
      </c>
      <c r="AF55" s="186" t="s">
        <v>94</v>
      </c>
      <c r="AG55" s="186" t="s">
        <v>95</v>
      </c>
      <c r="AH55" s="186" t="s">
        <v>96</v>
      </c>
      <c r="AI55" s="186" t="s">
        <v>97</v>
      </c>
      <c r="AJ55" s="190"/>
      <c r="AK55" s="193"/>
      <c r="AL55" s="198" t="s">
        <v>114</v>
      </c>
      <c r="AM55" s="186" t="s">
        <v>118</v>
      </c>
      <c r="AN55" s="197" t="s">
        <v>121</v>
      </c>
      <c r="AO55" s="196" t="s">
        <v>124</v>
      </c>
      <c r="AP55" s="199" t="s">
        <v>31</v>
      </c>
      <c r="AQ55" s="193"/>
      <c r="AR55" s="169"/>
      <c r="AS55" s="188"/>
      <c r="AT55" s="188"/>
      <c r="AY55" s="290" t="s">
        <v>252</v>
      </c>
      <c r="AZ55" s="291" t="s">
        <v>253</v>
      </c>
    </row>
    <row r="56" spans="3:52" ht="20.100000000000001" customHeight="1" thickTop="1" thickBot="1" x14ac:dyDescent="0.25">
      <c r="C56" s="215"/>
      <c r="D56" s="476"/>
      <c r="E56" s="467" t="s">
        <v>198</v>
      </c>
      <c r="F56" s="468">
        <f>SUM(F41:F55)</f>
        <v>0</v>
      </c>
      <c r="G56" s="494"/>
      <c r="H56" s="485">
        <f>SUM(H41:H55)</f>
        <v>0</v>
      </c>
      <c r="I56" s="216"/>
      <c r="J56" s="469" t="s">
        <v>114</v>
      </c>
      <c r="K56" s="481" t="s">
        <v>199</v>
      </c>
      <c r="L56" s="470">
        <f>SUM(L41:L55)</f>
        <v>0</v>
      </c>
      <c r="M56" s="499"/>
      <c r="N56" s="486">
        <f>SUM(N41:N55)</f>
        <v>0</v>
      </c>
      <c r="O56" s="471" t="s">
        <v>118</v>
      </c>
      <c r="P56" s="472" t="s">
        <v>199</v>
      </c>
      <c r="Q56" s="473">
        <f>SUM(Q41:Q55)</f>
        <v>0</v>
      </c>
      <c r="R56" s="500"/>
      <c r="S56" s="489">
        <f>SUM(S41:S55)</f>
        <v>0</v>
      </c>
      <c r="T56" s="474" t="s">
        <v>121</v>
      </c>
      <c r="U56" s="480" t="s">
        <v>199</v>
      </c>
      <c r="V56" s="477">
        <f>SUM(V41:V55)</f>
        <v>0</v>
      </c>
      <c r="W56" s="502"/>
      <c r="X56" s="487">
        <f>SUM(X41:X55)</f>
        <v>0</v>
      </c>
      <c r="Y56" s="475" t="s">
        <v>124</v>
      </c>
      <c r="Z56" s="479" t="s">
        <v>199</v>
      </c>
      <c r="AA56" s="478">
        <f>SUM(AA41:AA55)</f>
        <v>0</v>
      </c>
      <c r="AB56" s="506"/>
      <c r="AC56" s="488">
        <f>SUM(AC41:AC55)</f>
        <v>0</v>
      </c>
      <c r="AE56" s="189">
        <f>IF(AT56=1,F56,"")</f>
        <v>0</v>
      </c>
      <c r="AF56" s="189" t="str">
        <f>IF(AT56=2,F56,"")</f>
        <v/>
      </c>
      <c r="AG56" s="189" t="str">
        <f>IF(AT56=3,F56,"")</f>
        <v/>
      </c>
      <c r="AH56" s="189" t="str">
        <f>IF(AT56=4,F56,"")</f>
        <v/>
      </c>
      <c r="AI56" s="189" t="str">
        <f>IF(AT56=5,F56,"")</f>
        <v/>
      </c>
      <c r="AL56" s="189">
        <f>L56</f>
        <v>0</v>
      </c>
      <c r="AM56" s="189">
        <f>Q56</f>
        <v>0</v>
      </c>
      <c r="AN56" s="189">
        <f>V56</f>
        <v>0</v>
      </c>
      <c r="AO56" s="189">
        <f>AA56</f>
        <v>0</v>
      </c>
      <c r="AP56" s="189">
        <f>L56+Q56+V56+AA56</f>
        <v>0</v>
      </c>
      <c r="AR56" s="187"/>
      <c r="AS56" s="2" t="str">
        <f>VLOOKUP(F56,$AR$7:$AS$11,2)</f>
        <v>&lt; 95</v>
      </c>
      <c r="AT56" s="48">
        <f>VLOOKUP(F56,$AR$7:$AT$11,3)</f>
        <v>1</v>
      </c>
      <c r="AU56" s="190"/>
      <c r="AW56" s="190"/>
      <c r="AY56" s="292">
        <f>F56</f>
        <v>0</v>
      </c>
      <c r="AZ56" s="292">
        <f>L56+V56+AA56</f>
        <v>0</v>
      </c>
    </row>
    <row r="57" spans="3:52" ht="15" customHeight="1" thickBot="1" x14ac:dyDescent="0.25">
      <c r="H57" s="283"/>
      <c r="I57" s="16"/>
    </row>
    <row r="58" spans="3:52" ht="15" customHeight="1" x14ac:dyDescent="0.2">
      <c r="C58" s="634">
        <v>3</v>
      </c>
      <c r="D58" s="209">
        <v>1</v>
      </c>
      <c r="E58" s="204"/>
      <c r="F58" s="239"/>
      <c r="G58" s="495" t="s">
        <v>515</v>
      </c>
      <c r="H58" s="482">
        <f t="shared" ref="H58:H72" si="15">IF(G58="SI",F58,0)</f>
        <v>0</v>
      </c>
      <c r="I58" s="294"/>
      <c r="J58" s="205"/>
      <c r="K58" s="206"/>
      <c r="L58" s="239"/>
      <c r="M58" s="495" t="s">
        <v>515</v>
      </c>
      <c r="N58" s="482">
        <f t="shared" ref="N58:N72" si="16">IF($M58="SI",$L58,"")</f>
        <v>0</v>
      </c>
      <c r="O58" s="205"/>
      <c r="P58" s="206"/>
      <c r="Q58" s="239"/>
      <c r="R58" s="495" t="s">
        <v>515</v>
      </c>
      <c r="S58" s="482">
        <f t="shared" ref="S58:S72" si="17">IF($R58="SI",$Q58,0)</f>
        <v>0</v>
      </c>
      <c r="T58" s="205"/>
      <c r="U58" s="206"/>
      <c r="V58" s="239"/>
      <c r="W58" s="495" t="s">
        <v>515</v>
      </c>
      <c r="X58" s="285">
        <f>IF($W58="SI",$V58,"")</f>
        <v>0</v>
      </c>
      <c r="Y58" s="205"/>
      <c r="Z58" s="206"/>
      <c r="AA58" s="303"/>
      <c r="AB58" s="504" t="s">
        <v>515</v>
      </c>
      <c r="AC58" s="301">
        <f t="shared" ref="AC58:AC64" si="18">IF($AB58="SI",$AA58,"")</f>
        <v>0</v>
      </c>
    </row>
    <row r="59" spans="3:52" ht="15" customHeight="1" x14ac:dyDescent="0.2">
      <c r="C59" s="635"/>
      <c r="D59" s="210">
        <v>2</v>
      </c>
      <c r="E59" s="175"/>
      <c r="F59" s="240"/>
      <c r="G59" s="496" t="s">
        <v>515</v>
      </c>
      <c r="H59" s="483">
        <f t="shared" si="15"/>
        <v>0</v>
      </c>
      <c r="I59" s="295"/>
      <c r="J59" s="176"/>
      <c r="K59" s="177"/>
      <c r="L59" s="240"/>
      <c r="M59" s="496" t="s">
        <v>515</v>
      </c>
      <c r="N59" s="483">
        <f t="shared" si="16"/>
        <v>0</v>
      </c>
      <c r="O59" s="176"/>
      <c r="P59" s="178"/>
      <c r="Q59" s="240"/>
      <c r="R59" s="496" t="s">
        <v>515</v>
      </c>
      <c r="S59" s="483">
        <f t="shared" si="17"/>
        <v>0</v>
      </c>
      <c r="T59" s="176"/>
      <c r="U59" s="178"/>
      <c r="V59" s="240"/>
      <c r="W59" s="496" t="s">
        <v>515</v>
      </c>
      <c r="X59" s="483">
        <f t="shared" ref="X59" si="19">IF($W59="SI",$V59,"")</f>
        <v>0</v>
      </c>
      <c r="Y59" s="176"/>
      <c r="Z59" s="177"/>
      <c r="AA59" s="300"/>
      <c r="AB59" s="505" t="s">
        <v>515</v>
      </c>
      <c r="AC59" s="302">
        <f t="shared" si="18"/>
        <v>0</v>
      </c>
    </row>
    <row r="60" spans="3:52" ht="15" customHeight="1" x14ac:dyDescent="0.2">
      <c r="C60" s="636"/>
      <c r="D60" s="210">
        <v>3</v>
      </c>
      <c r="E60" s="175"/>
      <c r="F60" s="240"/>
      <c r="G60" s="496" t="s">
        <v>515</v>
      </c>
      <c r="H60" s="483">
        <f t="shared" si="15"/>
        <v>0</v>
      </c>
      <c r="I60" s="295"/>
      <c r="J60" s="176"/>
      <c r="K60" s="177"/>
      <c r="L60" s="240"/>
      <c r="M60" s="496" t="s">
        <v>515</v>
      </c>
      <c r="N60" s="483">
        <f t="shared" si="16"/>
        <v>0</v>
      </c>
      <c r="O60" s="176"/>
      <c r="P60" s="178"/>
      <c r="Q60" s="240"/>
      <c r="R60" s="496" t="s">
        <v>515</v>
      </c>
      <c r="S60" s="483">
        <f t="shared" si="17"/>
        <v>0</v>
      </c>
      <c r="T60" s="179"/>
      <c r="U60" s="178"/>
      <c r="V60" s="240"/>
      <c r="W60" s="496" t="s">
        <v>515</v>
      </c>
      <c r="X60" s="483">
        <f>IF($W60="SI",$V60,"")</f>
        <v>0</v>
      </c>
      <c r="Y60" s="176"/>
      <c r="Z60" s="177"/>
      <c r="AA60" s="300"/>
      <c r="AB60" s="505" t="s">
        <v>515</v>
      </c>
      <c r="AC60" s="302">
        <f t="shared" si="18"/>
        <v>0</v>
      </c>
    </row>
    <row r="61" spans="3:52" ht="15" customHeight="1" x14ac:dyDescent="0.2">
      <c r="C61" s="246" t="s">
        <v>189</v>
      </c>
      <c r="D61" s="210">
        <v>4</v>
      </c>
      <c r="E61" s="175"/>
      <c r="F61" s="240"/>
      <c r="G61" s="496" t="s">
        <v>515</v>
      </c>
      <c r="H61" s="483">
        <f t="shared" si="15"/>
        <v>0</v>
      </c>
      <c r="I61" s="295"/>
      <c r="J61" s="176"/>
      <c r="K61" s="177"/>
      <c r="L61" s="240"/>
      <c r="M61" s="496" t="s">
        <v>515</v>
      </c>
      <c r="N61" s="483">
        <f t="shared" si="16"/>
        <v>0</v>
      </c>
      <c r="O61" s="176"/>
      <c r="P61" s="178"/>
      <c r="Q61" s="240"/>
      <c r="R61" s="496" t="s">
        <v>515</v>
      </c>
      <c r="S61" s="483">
        <f t="shared" si="17"/>
        <v>0</v>
      </c>
      <c r="T61" s="179"/>
      <c r="U61" s="178"/>
      <c r="V61" s="240"/>
      <c r="W61" s="496" t="s">
        <v>515</v>
      </c>
      <c r="X61" s="483">
        <f t="shared" ref="X61:X72" si="20">IF($W61="SI",$V61,"")</f>
        <v>0</v>
      </c>
      <c r="Y61" s="176"/>
      <c r="Z61" s="178"/>
      <c r="AA61" s="300"/>
      <c r="AB61" s="505" t="s">
        <v>515</v>
      </c>
      <c r="AC61" s="302">
        <f t="shared" si="18"/>
        <v>0</v>
      </c>
    </row>
    <row r="62" spans="3:52" ht="15" customHeight="1" x14ac:dyDescent="0.2">
      <c r="C62" s="207" t="s">
        <v>210</v>
      </c>
      <c r="D62" s="210">
        <v>5</v>
      </c>
      <c r="E62" s="175"/>
      <c r="F62" s="240"/>
      <c r="G62" s="496" t="s">
        <v>515</v>
      </c>
      <c r="H62" s="483">
        <f t="shared" si="15"/>
        <v>0</v>
      </c>
      <c r="I62" s="295"/>
      <c r="J62" s="176"/>
      <c r="K62" s="177"/>
      <c r="L62" s="240"/>
      <c r="M62" s="496" t="s">
        <v>515</v>
      </c>
      <c r="N62" s="483">
        <f t="shared" si="16"/>
        <v>0</v>
      </c>
      <c r="O62" s="176"/>
      <c r="P62" s="178"/>
      <c r="Q62" s="240"/>
      <c r="R62" s="496" t="s">
        <v>515</v>
      </c>
      <c r="S62" s="483">
        <f t="shared" si="17"/>
        <v>0</v>
      </c>
      <c r="T62" s="179"/>
      <c r="U62" s="178"/>
      <c r="V62" s="240"/>
      <c r="W62" s="496" t="s">
        <v>515</v>
      </c>
      <c r="X62" s="483">
        <f t="shared" si="20"/>
        <v>0</v>
      </c>
      <c r="Y62" s="176"/>
      <c r="Z62" s="177"/>
      <c r="AA62" s="300"/>
      <c r="AB62" s="505" t="s">
        <v>515</v>
      </c>
      <c r="AC62" s="302">
        <f t="shared" si="18"/>
        <v>0</v>
      </c>
    </row>
    <row r="63" spans="3:52" ht="15" customHeight="1" x14ac:dyDescent="0.2">
      <c r="C63" s="246"/>
      <c r="D63" s="210"/>
      <c r="E63" s="175"/>
      <c r="F63" s="240"/>
      <c r="G63" s="496" t="s">
        <v>515</v>
      </c>
      <c r="H63" s="483">
        <f t="shared" si="15"/>
        <v>0</v>
      </c>
      <c r="I63" s="295"/>
      <c r="J63" s="176"/>
      <c r="K63" s="177"/>
      <c r="L63" s="240"/>
      <c r="M63" s="496" t="s">
        <v>515</v>
      </c>
      <c r="N63" s="483">
        <f t="shared" si="16"/>
        <v>0</v>
      </c>
      <c r="O63" s="176"/>
      <c r="P63" s="178"/>
      <c r="Q63" s="240"/>
      <c r="R63" s="496" t="s">
        <v>515</v>
      </c>
      <c r="S63" s="483">
        <f t="shared" si="17"/>
        <v>0</v>
      </c>
      <c r="T63" s="179"/>
      <c r="U63" s="178"/>
      <c r="V63" s="240"/>
      <c r="W63" s="496" t="s">
        <v>515</v>
      </c>
      <c r="X63" s="483">
        <f t="shared" si="20"/>
        <v>0</v>
      </c>
      <c r="Y63" s="176"/>
      <c r="Z63" s="178"/>
      <c r="AA63" s="300"/>
      <c r="AB63" s="505" t="s">
        <v>515</v>
      </c>
      <c r="AC63" s="302">
        <f t="shared" si="18"/>
        <v>0</v>
      </c>
    </row>
    <row r="64" spans="3:52" ht="15" customHeight="1" x14ac:dyDescent="0.2">
      <c r="C64" s="242"/>
      <c r="D64" s="210"/>
      <c r="E64" s="175"/>
      <c r="F64" s="240"/>
      <c r="G64" s="496" t="s">
        <v>515</v>
      </c>
      <c r="H64" s="483">
        <f t="shared" si="15"/>
        <v>0</v>
      </c>
      <c r="I64" s="295"/>
      <c r="J64" s="176"/>
      <c r="K64" s="177"/>
      <c r="L64" s="240"/>
      <c r="M64" s="496" t="s">
        <v>515</v>
      </c>
      <c r="N64" s="483">
        <f t="shared" si="16"/>
        <v>0</v>
      </c>
      <c r="O64" s="176"/>
      <c r="P64" s="178"/>
      <c r="Q64" s="240"/>
      <c r="R64" s="496" t="s">
        <v>515</v>
      </c>
      <c r="S64" s="483">
        <f t="shared" si="17"/>
        <v>0</v>
      </c>
      <c r="T64" s="179"/>
      <c r="U64" s="178"/>
      <c r="V64" s="240"/>
      <c r="W64" s="496" t="s">
        <v>515</v>
      </c>
      <c r="X64" s="483">
        <f t="shared" si="20"/>
        <v>0</v>
      </c>
      <c r="Y64" s="176"/>
      <c r="Z64" s="177"/>
      <c r="AA64" s="300"/>
      <c r="AB64" s="505" t="s">
        <v>515</v>
      </c>
      <c r="AC64" s="302">
        <f t="shared" si="18"/>
        <v>0</v>
      </c>
    </row>
    <row r="65" spans="3:52" ht="15" customHeight="1" x14ac:dyDescent="0.2">
      <c r="C65" s="242"/>
      <c r="D65" s="210"/>
      <c r="E65" s="175"/>
      <c r="F65" s="240"/>
      <c r="G65" s="496" t="s">
        <v>515</v>
      </c>
      <c r="H65" s="483">
        <f t="shared" si="15"/>
        <v>0</v>
      </c>
      <c r="I65" s="295"/>
      <c r="J65" s="176"/>
      <c r="K65" s="177"/>
      <c r="L65" s="240"/>
      <c r="M65" s="496" t="s">
        <v>515</v>
      </c>
      <c r="N65" s="483">
        <f t="shared" si="16"/>
        <v>0</v>
      </c>
      <c r="O65" s="176"/>
      <c r="P65" s="178"/>
      <c r="Q65" s="240"/>
      <c r="R65" s="496" t="s">
        <v>515</v>
      </c>
      <c r="S65" s="483">
        <f t="shared" si="17"/>
        <v>0</v>
      </c>
      <c r="T65" s="179"/>
      <c r="U65" s="178"/>
      <c r="V65" s="240"/>
      <c r="W65" s="496" t="s">
        <v>515</v>
      </c>
      <c r="X65" s="483">
        <f t="shared" si="20"/>
        <v>0</v>
      </c>
      <c r="Y65" s="176"/>
      <c r="Z65" s="178"/>
      <c r="AA65" s="300"/>
      <c r="AB65" s="505" t="s">
        <v>515</v>
      </c>
      <c r="AC65" s="302">
        <f>IF($AB65="SI",$AA65,"")</f>
        <v>0</v>
      </c>
      <c r="AV65" s="51"/>
    </row>
    <row r="66" spans="3:52" ht="15" customHeight="1" x14ac:dyDescent="0.2">
      <c r="C66" s="242"/>
      <c r="D66" s="210"/>
      <c r="E66" s="175"/>
      <c r="F66" s="240"/>
      <c r="G66" s="496" t="s">
        <v>515</v>
      </c>
      <c r="H66" s="483">
        <f t="shared" si="15"/>
        <v>0</v>
      </c>
      <c r="I66" s="295"/>
      <c r="J66" s="176"/>
      <c r="K66" s="177"/>
      <c r="L66" s="240"/>
      <c r="M66" s="496" t="s">
        <v>515</v>
      </c>
      <c r="N66" s="483">
        <f t="shared" si="16"/>
        <v>0</v>
      </c>
      <c r="O66" s="176"/>
      <c r="P66" s="178"/>
      <c r="Q66" s="240"/>
      <c r="R66" s="496" t="s">
        <v>515</v>
      </c>
      <c r="S66" s="483">
        <f t="shared" si="17"/>
        <v>0</v>
      </c>
      <c r="T66" s="179"/>
      <c r="U66" s="178"/>
      <c r="V66" s="240"/>
      <c r="W66" s="496" t="s">
        <v>515</v>
      </c>
      <c r="X66" s="483">
        <f t="shared" si="20"/>
        <v>0</v>
      </c>
      <c r="Y66" s="176"/>
      <c r="Z66" s="177"/>
      <c r="AA66" s="300"/>
      <c r="AB66" s="505" t="s">
        <v>515</v>
      </c>
      <c r="AC66" s="302">
        <f t="shared" ref="AC66:AC72" si="21">IF($AB66="SI",$AA66,"")</f>
        <v>0</v>
      </c>
    </row>
    <row r="67" spans="3:52" ht="15" customHeight="1" x14ac:dyDescent="0.2">
      <c r="C67" s="242"/>
      <c r="D67" s="210"/>
      <c r="E67" s="175"/>
      <c r="F67" s="240"/>
      <c r="G67" s="496" t="s">
        <v>515</v>
      </c>
      <c r="H67" s="483">
        <f t="shared" si="15"/>
        <v>0</v>
      </c>
      <c r="I67" s="295"/>
      <c r="J67" s="176"/>
      <c r="K67" s="177"/>
      <c r="L67" s="240"/>
      <c r="M67" s="496" t="s">
        <v>515</v>
      </c>
      <c r="N67" s="483">
        <f t="shared" si="16"/>
        <v>0</v>
      </c>
      <c r="O67" s="176"/>
      <c r="P67" s="178"/>
      <c r="Q67" s="240"/>
      <c r="R67" s="496" t="s">
        <v>515</v>
      </c>
      <c r="S67" s="483">
        <f t="shared" si="17"/>
        <v>0</v>
      </c>
      <c r="T67" s="179"/>
      <c r="U67" s="178"/>
      <c r="V67" s="240"/>
      <c r="W67" s="496" t="s">
        <v>515</v>
      </c>
      <c r="X67" s="483">
        <f t="shared" si="20"/>
        <v>0</v>
      </c>
      <c r="Y67" s="176"/>
      <c r="Z67" s="177"/>
      <c r="AA67" s="300"/>
      <c r="AB67" s="505" t="s">
        <v>515</v>
      </c>
      <c r="AC67" s="302">
        <f t="shared" si="21"/>
        <v>0</v>
      </c>
    </row>
    <row r="68" spans="3:52" ht="15" customHeight="1" x14ac:dyDescent="0.2">
      <c r="C68" s="246"/>
      <c r="D68" s="210"/>
      <c r="E68" s="175"/>
      <c r="F68" s="240"/>
      <c r="G68" s="496" t="s">
        <v>515</v>
      </c>
      <c r="H68" s="483">
        <f t="shared" si="15"/>
        <v>0</v>
      </c>
      <c r="I68" s="295"/>
      <c r="J68" s="176"/>
      <c r="K68" s="177"/>
      <c r="L68" s="240"/>
      <c r="M68" s="496" t="s">
        <v>515</v>
      </c>
      <c r="N68" s="483">
        <f t="shared" si="16"/>
        <v>0</v>
      </c>
      <c r="O68" s="176"/>
      <c r="P68" s="178"/>
      <c r="Q68" s="240"/>
      <c r="R68" s="496" t="s">
        <v>515</v>
      </c>
      <c r="S68" s="483">
        <f t="shared" si="17"/>
        <v>0</v>
      </c>
      <c r="T68" s="179"/>
      <c r="U68" s="178"/>
      <c r="V68" s="240"/>
      <c r="W68" s="496" t="s">
        <v>515</v>
      </c>
      <c r="X68" s="483">
        <f t="shared" si="20"/>
        <v>0</v>
      </c>
      <c r="Y68" s="176"/>
      <c r="Z68" s="177"/>
      <c r="AA68" s="300"/>
      <c r="AB68" s="505" t="s">
        <v>515</v>
      </c>
      <c r="AC68" s="302">
        <f t="shared" si="21"/>
        <v>0</v>
      </c>
    </row>
    <row r="69" spans="3:52" ht="15" customHeight="1" x14ac:dyDescent="0.2">
      <c r="C69" s="242"/>
      <c r="D69" s="210"/>
      <c r="E69" s="175"/>
      <c r="F69" s="240"/>
      <c r="G69" s="496" t="s">
        <v>515</v>
      </c>
      <c r="H69" s="483">
        <f t="shared" si="15"/>
        <v>0</v>
      </c>
      <c r="I69" s="295"/>
      <c r="J69" s="176"/>
      <c r="K69" s="177"/>
      <c r="L69" s="240"/>
      <c r="M69" s="496" t="s">
        <v>515</v>
      </c>
      <c r="N69" s="483">
        <f t="shared" si="16"/>
        <v>0</v>
      </c>
      <c r="O69" s="176"/>
      <c r="P69" s="178"/>
      <c r="Q69" s="240"/>
      <c r="R69" s="496" t="s">
        <v>515</v>
      </c>
      <c r="S69" s="483">
        <f t="shared" si="17"/>
        <v>0</v>
      </c>
      <c r="T69" s="179"/>
      <c r="U69" s="178"/>
      <c r="V69" s="240"/>
      <c r="W69" s="496" t="s">
        <v>515</v>
      </c>
      <c r="X69" s="483">
        <f t="shared" si="20"/>
        <v>0</v>
      </c>
      <c r="Y69" s="176"/>
      <c r="Z69" s="177"/>
      <c r="AA69" s="300"/>
      <c r="AB69" s="505" t="s">
        <v>515</v>
      </c>
      <c r="AC69" s="302">
        <f t="shared" si="21"/>
        <v>0</v>
      </c>
    </row>
    <row r="70" spans="3:52" ht="15" customHeight="1" x14ac:dyDescent="0.2">
      <c r="C70" s="242"/>
      <c r="D70" s="210"/>
      <c r="E70" s="175"/>
      <c r="F70" s="240"/>
      <c r="G70" s="496" t="s">
        <v>515</v>
      </c>
      <c r="H70" s="483">
        <f t="shared" si="15"/>
        <v>0</v>
      </c>
      <c r="I70" s="295"/>
      <c r="J70" s="176"/>
      <c r="K70" s="177"/>
      <c r="L70" s="240"/>
      <c r="M70" s="496" t="s">
        <v>515</v>
      </c>
      <c r="N70" s="483">
        <f t="shared" si="16"/>
        <v>0</v>
      </c>
      <c r="O70" s="176"/>
      <c r="P70" s="178"/>
      <c r="Q70" s="240"/>
      <c r="R70" s="496" t="s">
        <v>515</v>
      </c>
      <c r="S70" s="483">
        <f t="shared" si="17"/>
        <v>0</v>
      </c>
      <c r="T70" s="179"/>
      <c r="U70" s="178"/>
      <c r="V70" s="240"/>
      <c r="W70" s="496" t="s">
        <v>515</v>
      </c>
      <c r="X70" s="483">
        <f t="shared" si="20"/>
        <v>0</v>
      </c>
      <c r="Y70" s="176"/>
      <c r="Z70" s="177"/>
      <c r="AA70" s="300"/>
      <c r="AB70" s="505" t="s">
        <v>515</v>
      </c>
      <c r="AC70" s="302">
        <f t="shared" si="21"/>
        <v>0</v>
      </c>
    </row>
    <row r="71" spans="3:52" ht="15" customHeight="1" x14ac:dyDescent="0.2">
      <c r="C71" s="242"/>
      <c r="D71" s="210"/>
      <c r="E71" s="175"/>
      <c r="F71" s="240"/>
      <c r="G71" s="496" t="s">
        <v>515</v>
      </c>
      <c r="H71" s="483">
        <f t="shared" si="15"/>
        <v>0</v>
      </c>
      <c r="I71" s="295"/>
      <c r="J71" s="176"/>
      <c r="K71" s="177"/>
      <c r="L71" s="240"/>
      <c r="M71" s="496" t="s">
        <v>515</v>
      </c>
      <c r="N71" s="483">
        <f t="shared" si="16"/>
        <v>0</v>
      </c>
      <c r="O71" s="176"/>
      <c r="P71" s="178"/>
      <c r="Q71" s="240"/>
      <c r="R71" s="496" t="s">
        <v>515</v>
      </c>
      <c r="S71" s="483">
        <f t="shared" si="17"/>
        <v>0</v>
      </c>
      <c r="T71" s="179"/>
      <c r="U71" s="178"/>
      <c r="V71" s="240"/>
      <c r="W71" s="496" t="s">
        <v>515</v>
      </c>
      <c r="X71" s="483">
        <f t="shared" si="20"/>
        <v>0</v>
      </c>
      <c r="Y71" s="176"/>
      <c r="Z71" s="178"/>
      <c r="AA71" s="300"/>
      <c r="AB71" s="505" t="s">
        <v>515</v>
      </c>
      <c r="AC71" s="302">
        <f t="shared" si="21"/>
        <v>0</v>
      </c>
      <c r="AS71" s="169"/>
      <c r="AY71" s="649" t="s">
        <v>31</v>
      </c>
      <c r="AZ71" s="650"/>
    </row>
    <row r="72" spans="3:52" ht="15" customHeight="1" thickBot="1" x14ac:dyDescent="0.25">
      <c r="C72" s="242"/>
      <c r="D72" s="213"/>
      <c r="E72" s="175"/>
      <c r="F72" s="240"/>
      <c r="G72" s="496" t="s">
        <v>515</v>
      </c>
      <c r="H72" s="484">
        <f t="shared" si="15"/>
        <v>0</v>
      </c>
      <c r="I72" s="295"/>
      <c r="J72" s="176"/>
      <c r="K72" s="177"/>
      <c r="L72" s="240"/>
      <c r="M72" s="492" t="s">
        <v>515</v>
      </c>
      <c r="N72" s="483">
        <f t="shared" si="16"/>
        <v>0</v>
      </c>
      <c r="O72" s="179"/>
      <c r="P72" s="178"/>
      <c r="Q72" s="240"/>
      <c r="R72" s="492" t="s">
        <v>515</v>
      </c>
      <c r="S72" s="483">
        <f t="shared" si="17"/>
        <v>0</v>
      </c>
      <c r="T72" s="179"/>
      <c r="U72" s="178"/>
      <c r="V72" s="240"/>
      <c r="W72" s="492" t="s">
        <v>515</v>
      </c>
      <c r="X72" s="286">
        <f t="shared" si="20"/>
        <v>0</v>
      </c>
      <c r="Y72" s="176"/>
      <c r="Z72" s="178"/>
      <c r="AA72" s="300"/>
      <c r="AB72" s="505" t="s">
        <v>515</v>
      </c>
      <c r="AC72" s="302">
        <f t="shared" si="21"/>
        <v>0</v>
      </c>
      <c r="AE72" s="185" t="s">
        <v>93</v>
      </c>
      <c r="AF72" s="186" t="s">
        <v>94</v>
      </c>
      <c r="AG72" s="186" t="s">
        <v>95</v>
      </c>
      <c r="AH72" s="186" t="s">
        <v>96</v>
      </c>
      <c r="AI72" s="186" t="s">
        <v>97</v>
      </c>
      <c r="AJ72" s="190"/>
      <c r="AK72" s="193"/>
      <c r="AL72" s="198" t="s">
        <v>114</v>
      </c>
      <c r="AM72" s="186" t="s">
        <v>118</v>
      </c>
      <c r="AN72" s="197" t="s">
        <v>121</v>
      </c>
      <c r="AO72" s="196" t="s">
        <v>124</v>
      </c>
      <c r="AP72" s="199" t="s">
        <v>31</v>
      </c>
      <c r="AQ72" s="193"/>
      <c r="AR72" s="169"/>
      <c r="AS72" s="188"/>
      <c r="AT72" s="188"/>
      <c r="AY72" s="290" t="s">
        <v>252</v>
      </c>
      <c r="AZ72" s="291" t="s">
        <v>253</v>
      </c>
    </row>
    <row r="73" spans="3:52" ht="20.100000000000001" customHeight="1" thickTop="1" thickBot="1" x14ac:dyDescent="0.25">
      <c r="C73" s="215"/>
      <c r="D73" s="476"/>
      <c r="E73" s="467" t="s">
        <v>198</v>
      </c>
      <c r="F73" s="468">
        <f>SUM(F58:F72)</f>
        <v>0</v>
      </c>
      <c r="G73" s="494"/>
      <c r="H73" s="485">
        <f>SUM(H58:H72)</f>
        <v>0</v>
      </c>
      <c r="I73" s="216"/>
      <c r="J73" s="469" t="s">
        <v>114</v>
      </c>
      <c r="K73" s="481" t="s">
        <v>199</v>
      </c>
      <c r="L73" s="470">
        <f>SUM(L58:L72)</f>
        <v>0</v>
      </c>
      <c r="M73" s="499"/>
      <c r="N73" s="486">
        <f>SUM(N58:N72)</f>
        <v>0</v>
      </c>
      <c r="O73" s="471" t="s">
        <v>118</v>
      </c>
      <c r="P73" s="472" t="s">
        <v>199</v>
      </c>
      <c r="Q73" s="473">
        <f>SUM(Q58:Q72)</f>
        <v>0</v>
      </c>
      <c r="R73" s="500"/>
      <c r="S73" s="489">
        <f>SUM(S58:S72)</f>
        <v>0</v>
      </c>
      <c r="T73" s="474" t="s">
        <v>121</v>
      </c>
      <c r="U73" s="480" t="s">
        <v>199</v>
      </c>
      <c r="V73" s="477">
        <f>SUM(V58:V72)</f>
        <v>0</v>
      </c>
      <c r="W73" s="502"/>
      <c r="X73" s="487">
        <f>SUM(X58:X72)</f>
        <v>0</v>
      </c>
      <c r="Y73" s="475" t="s">
        <v>124</v>
      </c>
      <c r="Z73" s="479" t="s">
        <v>199</v>
      </c>
      <c r="AA73" s="478">
        <f>SUM(AA58:AA72)</f>
        <v>0</v>
      </c>
      <c r="AB73" s="506"/>
      <c r="AC73" s="488">
        <f>SUM(AC58:AC72)</f>
        <v>0</v>
      </c>
      <c r="AE73" s="189">
        <f>IF(AT73=1,F73,"")</f>
        <v>0</v>
      </c>
      <c r="AF73" s="189" t="str">
        <f>IF(AT73=2,F73,"")</f>
        <v/>
      </c>
      <c r="AG73" s="189" t="str">
        <f>IF(AT73=3,F73,"")</f>
        <v/>
      </c>
      <c r="AH73" s="189" t="str">
        <f>IF(AT73=4,F73,"")</f>
        <v/>
      </c>
      <c r="AI73" s="189" t="str">
        <f>IF(AT73=5,F73,"")</f>
        <v/>
      </c>
      <c r="AL73" s="189">
        <f>L73</f>
        <v>0</v>
      </c>
      <c r="AM73" s="189">
        <f>Q73</f>
        <v>0</v>
      </c>
      <c r="AN73" s="189">
        <f>V73</f>
        <v>0</v>
      </c>
      <c r="AO73" s="189">
        <f>AA73</f>
        <v>0</v>
      </c>
      <c r="AP73" s="189">
        <f>L73+Q73+V73+AA73</f>
        <v>0</v>
      </c>
      <c r="AR73" s="187"/>
      <c r="AS73" s="2" t="str">
        <f>VLOOKUP(F73,$AR$7:$AS$11,2)</f>
        <v>&lt; 95</v>
      </c>
      <c r="AT73" s="48">
        <f>VLOOKUP(F73,$AR$7:$AT$11,3)</f>
        <v>1</v>
      </c>
      <c r="AU73" s="190"/>
      <c r="AW73" s="190"/>
      <c r="AY73" s="292">
        <f>F73</f>
        <v>0</v>
      </c>
      <c r="AZ73" s="292">
        <f>L73+V73+AA73</f>
        <v>0</v>
      </c>
    </row>
    <row r="74" spans="3:52" ht="15" customHeight="1" thickBot="1" x14ac:dyDescent="0.25">
      <c r="H74" s="283"/>
      <c r="I74" s="16"/>
    </row>
    <row r="75" spans="3:52" ht="15" customHeight="1" x14ac:dyDescent="0.2">
      <c r="C75" s="634">
        <v>4</v>
      </c>
      <c r="D75" s="209">
        <v>1</v>
      </c>
      <c r="E75" s="204"/>
      <c r="F75" s="239"/>
      <c r="G75" s="495" t="s">
        <v>515</v>
      </c>
      <c r="H75" s="482">
        <f t="shared" ref="H75:H89" si="22">IF(G75="SI",F75,0)</f>
        <v>0</v>
      </c>
      <c r="I75" s="294"/>
      <c r="J75" s="205"/>
      <c r="K75" s="206"/>
      <c r="L75" s="239"/>
      <c r="M75" s="495" t="s">
        <v>515</v>
      </c>
      <c r="N75" s="482">
        <f t="shared" ref="N75:N89" si="23">IF($M75="SI",$L75,"")</f>
        <v>0</v>
      </c>
      <c r="O75" s="205"/>
      <c r="P75" s="206"/>
      <c r="Q75" s="239"/>
      <c r="R75" s="495" t="s">
        <v>515</v>
      </c>
      <c r="S75" s="482">
        <f t="shared" ref="S75:S89" si="24">IF($R75="SI",$Q75,0)</f>
        <v>0</v>
      </c>
      <c r="T75" s="205"/>
      <c r="U75" s="206"/>
      <c r="V75" s="239"/>
      <c r="W75" s="495" t="s">
        <v>515</v>
      </c>
      <c r="X75" s="285">
        <f>IF($W75="SI",$V75,"")</f>
        <v>0</v>
      </c>
      <c r="Y75" s="205"/>
      <c r="Z75" s="206"/>
      <c r="AA75" s="303"/>
      <c r="AB75" s="504" t="s">
        <v>515</v>
      </c>
      <c r="AC75" s="301">
        <f t="shared" ref="AC75:AC81" si="25">IF($AB75="SI",$AA75,"")</f>
        <v>0</v>
      </c>
    </row>
    <row r="76" spans="3:52" ht="15" customHeight="1" x14ac:dyDescent="0.2">
      <c r="C76" s="635"/>
      <c r="D76" s="210">
        <v>2</v>
      </c>
      <c r="E76" s="175"/>
      <c r="F76" s="240"/>
      <c r="G76" s="496" t="s">
        <v>515</v>
      </c>
      <c r="H76" s="483">
        <f t="shared" si="22"/>
        <v>0</v>
      </c>
      <c r="I76" s="295"/>
      <c r="J76" s="176"/>
      <c r="K76" s="177"/>
      <c r="L76" s="240"/>
      <c r="M76" s="496" t="s">
        <v>515</v>
      </c>
      <c r="N76" s="483">
        <f t="shared" si="23"/>
        <v>0</v>
      </c>
      <c r="O76" s="176"/>
      <c r="P76" s="178"/>
      <c r="Q76" s="240"/>
      <c r="R76" s="496" t="s">
        <v>515</v>
      </c>
      <c r="S76" s="483">
        <f t="shared" si="24"/>
        <v>0</v>
      </c>
      <c r="T76" s="176"/>
      <c r="U76" s="178"/>
      <c r="V76" s="240"/>
      <c r="W76" s="496" t="s">
        <v>515</v>
      </c>
      <c r="X76" s="483">
        <f t="shared" ref="X76" si="26">IF($W76="SI",$V76,"")</f>
        <v>0</v>
      </c>
      <c r="Y76" s="176"/>
      <c r="Z76" s="177"/>
      <c r="AA76" s="300"/>
      <c r="AB76" s="505" t="s">
        <v>515</v>
      </c>
      <c r="AC76" s="302">
        <f t="shared" si="25"/>
        <v>0</v>
      </c>
    </row>
    <row r="77" spans="3:52" ht="15" customHeight="1" x14ac:dyDescent="0.2">
      <c r="C77" s="636"/>
      <c r="D77" s="210">
        <v>3</v>
      </c>
      <c r="E77" s="175"/>
      <c r="F77" s="240"/>
      <c r="G77" s="496" t="s">
        <v>515</v>
      </c>
      <c r="H77" s="483">
        <f t="shared" si="22"/>
        <v>0</v>
      </c>
      <c r="I77" s="295"/>
      <c r="J77" s="176"/>
      <c r="K77" s="177"/>
      <c r="L77" s="240"/>
      <c r="M77" s="496" t="s">
        <v>515</v>
      </c>
      <c r="N77" s="483">
        <f t="shared" si="23"/>
        <v>0</v>
      </c>
      <c r="O77" s="176"/>
      <c r="P77" s="178"/>
      <c r="Q77" s="240"/>
      <c r="R77" s="496" t="s">
        <v>515</v>
      </c>
      <c r="S77" s="483">
        <f t="shared" si="24"/>
        <v>0</v>
      </c>
      <c r="T77" s="179"/>
      <c r="U77" s="178"/>
      <c r="V77" s="240"/>
      <c r="W77" s="496" t="s">
        <v>515</v>
      </c>
      <c r="X77" s="483">
        <f>IF($W77="SI",$V77,"")</f>
        <v>0</v>
      </c>
      <c r="Y77" s="176"/>
      <c r="Z77" s="177"/>
      <c r="AA77" s="300"/>
      <c r="AB77" s="505" t="s">
        <v>515</v>
      </c>
      <c r="AC77" s="302">
        <f t="shared" si="25"/>
        <v>0</v>
      </c>
    </row>
    <row r="78" spans="3:52" ht="15" customHeight="1" x14ac:dyDescent="0.2">
      <c r="C78" s="246" t="s">
        <v>189</v>
      </c>
      <c r="D78" s="210">
        <v>4</v>
      </c>
      <c r="E78" s="175"/>
      <c r="F78" s="240"/>
      <c r="G78" s="496" t="s">
        <v>515</v>
      </c>
      <c r="H78" s="483">
        <f t="shared" si="22"/>
        <v>0</v>
      </c>
      <c r="I78" s="295"/>
      <c r="J78" s="176"/>
      <c r="K78" s="177"/>
      <c r="L78" s="240"/>
      <c r="M78" s="496" t="s">
        <v>515</v>
      </c>
      <c r="N78" s="483">
        <f t="shared" si="23"/>
        <v>0</v>
      </c>
      <c r="O78" s="176"/>
      <c r="P78" s="178"/>
      <c r="Q78" s="240"/>
      <c r="R78" s="496" t="s">
        <v>515</v>
      </c>
      <c r="S78" s="483">
        <f t="shared" si="24"/>
        <v>0</v>
      </c>
      <c r="T78" s="179"/>
      <c r="U78" s="178"/>
      <c r="V78" s="240"/>
      <c r="W78" s="496" t="s">
        <v>515</v>
      </c>
      <c r="X78" s="483">
        <f t="shared" ref="X78:X89" si="27">IF($W78="SI",$V78,"")</f>
        <v>0</v>
      </c>
      <c r="Y78" s="176"/>
      <c r="Z78" s="178"/>
      <c r="AA78" s="300"/>
      <c r="AB78" s="505" t="s">
        <v>515</v>
      </c>
      <c r="AC78" s="302">
        <f t="shared" si="25"/>
        <v>0</v>
      </c>
    </row>
    <row r="79" spans="3:52" ht="15" customHeight="1" x14ac:dyDescent="0.2">
      <c r="C79" s="207" t="s">
        <v>210</v>
      </c>
      <c r="D79" s="210">
        <v>5</v>
      </c>
      <c r="E79" s="175"/>
      <c r="F79" s="240"/>
      <c r="G79" s="496" t="s">
        <v>515</v>
      </c>
      <c r="H79" s="483">
        <f t="shared" si="22"/>
        <v>0</v>
      </c>
      <c r="I79" s="295"/>
      <c r="J79" s="176"/>
      <c r="K79" s="177"/>
      <c r="L79" s="240"/>
      <c r="M79" s="496" t="s">
        <v>515</v>
      </c>
      <c r="N79" s="483">
        <f t="shared" si="23"/>
        <v>0</v>
      </c>
      <c r="O79" s="176"/>
      <c r="P79" s="178"/>
      <c r="Q79" s="240"/>
      <c r="R79" s="496" t="s">
        <v>515</v>
      </c>
      <c r="S79" s="483">
        <f t="shared" si="24"/>
        <v>0</v>
      </c>
      <c r="T79" s="179"/>
      <c r="U79" s="178"/>
      <c r="V79" s="240"/>
      <c r="W79" s="496" t="s">
        <v>515</v>
      </c>
      <c r="X79" s="483">
        <f t="shared" si="27"/>
        <v>0</v>
      </c>
      <c r="Y79" s="176"/>
      <c r="Z79" s="177"/>
      <c r="AA79" s="300"/>
      <c r="AB79" s="505" t="s">
        <v>515</v>
      </c>
      <c r="AC79" s="302">
        <f t="shared" si="25"/>
        <v>0</v>
      </c>
    </row>
    <row r="80" spans="3:52" ht="15" customHeight="1" x14ac:dyDescent="0.2">
      <c r="C80" s="246"/>
      <c r="D80" s="210"/>
      <c r="E80" s="175"/>
      <c r="F80" s="240"/>
      <c r="G80" s="496" t="s">
        <v>515</v>
      </c>
      <c r="H80" s="483">
        <f t="shared" si="22"/>
        <v>0</v>
      </c>
      <c r="I80" s="295"/>
      <c r="J80" s="176"/>
      <c r="K80" s="177"/>
      <c r="L80" s="240"/>
      <c r="M80" s="496" t="s">
        <v>515</v>
      </c>
      <c r="N80" s="483">
        <f t="shared" si="23"/>
        <v>0</v>
      </c>
      <c r="O80" s="176"/>
      <c r="P80" s="178"/>
      <c r="Q80" s="240"/>
      <c r="R80" s="496" t="s">
        <v>515</v>
      </c>
      <c r="S80" s="483">
        <f t="shared" si="24"/>
        <v>0</v>
      </c>
      <c r="T80" s="179"/>
      <c r="U80" s="178"/>
      <c r="V80" s="240"/>
      <c r="W80" s="496" t="s">
        <v>515</v>
      </c>
      <c r="X80" s="483">
        <f t="shared" si="27"/>
        <v>0</v>
      </c>
      <c r="Y80" s="176"/>
      <c r="Z80" s="178"/>
      <c r="AA80" s="300"/>
      <c r="AB80" s="505" t="s">
        <v>515</v>
      </c>
      <c r="AC80" s="302">
        <f t="shared" si="25"/>
        <v>0</v>
      </c>
    </row>
    <row r="81" spans="3:52" ht="15" customHeight="1" x14ac:dyDescent="0.2">
      <c r="C81" s="242"/>
      <c r="D81" s="210"/>
      <c r="E81" s="175"/>
      <c r="F81" s="240"/>
      <c r="G81" s="496" t="s">
        <v>515</v>
      </c>
      <c r="H81" s="483">
        <f t="shared" si="22"/>
        <v>0</v>
      </c>
      <c r="I81" s="295"/>
      <c r="J81" s="176"/>
      <c r="K81" s="177"/>
      <c r="L81" s="240"/>
      <c r="M81" s="496" t="s">
        <v>515</v>
      </c>
      <c r="N81" s="483">
        <f t="shared" si="23"/>
        <v>0</v>
      </c>
      <c r="O81" s="176"/>
      <c r="P81" s="178"/>
      <c r="Q81" s="240"/>
      <c r="R81" s="496" t="s">
        <v>515</v>
      </c>
      <c r="S81" s="483">
        <f t="shared" si="24"/>
        <v>0</v>
      </c>
      <c r="T81" s="179"/>
      <c r="U81" s="178"/>
      <c r="V81" s="240"/>
      <c r="W81" s="496" t="s">
        <v>515</v>
      </c>
      <c r="X81" s="483">
        <f t="shared" si="27"/>
        <v>0</v>
      </c>
      <c r="Y81" s="176"/>
      <c r="Z81" s="177"/>
      <c r="AA81" s="300"/>
      <c r="AB81" s="505" t="s">
        <v>515</v>
      </c>
      <c r="AC81" s="302">
        <f t="shared" si="25"/>
        <v>0</v>
      </c>
    </row>
    <row r="82" spans="3:52" ht="15" customHeight="1" x14ac:dyDescent="0.2">
      <c r="C82" s="242"/>
      <c r="D82" s="210"/>
      <c r="E82" s="175"/>
      <c r="F82" s="240"/>
      <c r="G82" s="496" t="s">
        <v>515</v>
      </c>
      <c r="H82" s="483">
        <f t="shared" si="22"/>
        <v>0</v>
      </c>
      <c r="I82" s="295"/>
      <c r="J82" s="176"/>
      <c r="K82" s="177"/>
      <c r="L82" s="240"/>
      <c r="M82" s="496" t="s">
        <v>515</v>
      </c>
      <c r="N82" s="483">
        <f t="shared" si="23"/>
        <v>0</v>
      </c>
      <c r="O82" s="176"/>
      <c r="P82" s="178"/>
      <c r="Q82" s="240"/>
      <c r="R82" s="496" t="s">
        <v>515</v>
      </c>
      <c r="S82" s="483">
        <f t="shared" si="24"/>
        <v>0</v>
      </c>
      <c r="T82" s="179"/>
      <c r="U82" s="178"/>
      <c r="V82" s="240"/>
      <c r="W82" s="496" t="s">
        <v>515</v>
      </c>
      <c r="X82" s="483">
        <f t="shared" si="27"/>
        <v>0</v>
      </c>
      <c r="Y82" s="176"/>
      <c r="Z82" s="178"/>
      <c r="AA82" s="300"/>
      <c r="AB82" s="505" t="s">
        <v>515</v>
      </c>
      <c r="AC82" s="302">
        <f>IF($AB82="SI",$AA82,"")</f>
        <v>0</v>
      </c>
    </row>
    <row r="83" spans="3:52" ht="15" customHeight="1" x14ac:dyDescent="0.2">
      <c r="C83" s="242"/>
      <c r="D83" s="210"/>
      <c r="E83" s="175"/>
      <c r="F83" s="240"/>
      <c r="G83" s="496" t="s">
        <v>515</v>
      </c>
      <c r="H83" s="483">
        <f t="shared" si="22"/>
        <v>0</v>
      </c>
      <c r="I83" s="295"/>
      <c r="J83" s="176"/>
      <c r="K83" s="177"/>
      <c r="L83" s="240"/>
      <c r="M83" s="496" t="s">
        <v>515</v>
      </c>
      <c r="N83" s="483">
        <f t="shared" si="23"/>
        <v>0</v>
      </c>
      <c r="O83" s="176"/>
      <c r="P83" s="178"/>
      <c r="Q83" s="240"/>
      <c r="R83" s="496" t="s">
        <v>515</v>
      </c>
      <c r="S83" s="483">
        <f t="shared" si="24"/>
        <v>0</v>
      </c>
      <c r="T83" s="179"/>
      <c r="U83" s="178"/>
      <c r="V83" s="240"/>
      <c r="W83" s="496" t="s">
        <v>515</v>
      </c>
      <c r="X83" s="483">
        <f t="shared" si="27"/>
        <v>0</v>
      </c>
      <c r="Y83" s="176"/>
      <c r="Z83" s="177"/>
      <c r="AA83" s="300"/>
      <c r="AB83" s="505" t="s">
        <v>515</v>
      </c>
      <c r="AC83" s="302">
        <f t="shared" ref="AC83:AC89" si="28">IF($AB83="SI",$AA83,"")</f>
        <v>0</v>
      </c>
    </row>
    <row r="84" spans="3:52" ht="15" customHeight="1" x14ac:dyDescent="0.2">
      <c r="C84" s="242"/>
      <c r="D84" s="210"/>
      <c r="E84" s="175"/>
      <c r="F84" s="240"/>
      <c r="G84" s="496" t="s">
        <v>515</v>
      </c>
      <c r="H84" s="483">
        <f t="shared" si="22"/>
        <v>0</v>
      </c>
      <c r="I84" s="295"/>
      <c r="J84" s="176"/>
      <c r="K84" s="177"/>
      <c r="L84" s="240"/>
      <c r="M84" s="496" t="s">
        <v>515</v>
      </c>
      <c r="N84" s="483">
        <f t="shared" si="23"/>
        <v>0</v>
      </c>
      <c r="O84" s="176"/>
      <c r="P84" s="178"/>
      <c r="Q84" s="240"/>
      <c r="R84" s="496" t="s">
        <v>515</v>
      </c>
      <c r="S84" s="483">
        <f t="shared" si="24"/>
        <v>0</v>
      </c>
      <c r="T84" s="179"/>
      <c r="U84" s="178"/>
      <c r="V84" s="240"/>
      <c r="W84" s="496" t="s">
        <v>515</v>
      </c>
      <c r="X84" s="483">
        <f t="shared" si="27"/>
        <v>0</v>
      </c>
      <c r="Y84" s="176"/>
      <c r="Z84" s="177"/>
      <c r="AA84" s="300"/>
      <c r="AB84" s="505" t="s">
        <v>515</v>
      </c>
      <c r="AC84" s="302">
        <f t="shared" si="28"/>
        <v>0</v>
      </c>
    </row>
    <row r="85" spans="3:52" ht="15" customHeight="1" x14ac:dyDescent="0.2">
      <c r="C85" s="246"/>
      <c r="D85" s="210"/>
      <c r="E85" s="175"/>
      <c r="F85" s="240"/>
      <c r="G85" s="496" t="s">
        <v>515</v>
      </c>
      <c r="H85" s="483">
        <f t="shared" si="22"/>
        <v>0</v>
      </c>
      <c r="I85" s="295"/>
      <c r="J85" s="176"/>
      <c r="K85" s="177"/>
      <c r="L85" s="240"/>
      <c r="M85" s="496" t="s">
        <v>515</v>
      </c>
      <c r="N85" s="483">
        <f t="shared" si="23"/>
        <v>0</v>
      </c>
      <c r="O85" s="176"/>
      <c r="P85" s="178"/>
      <c r="Q85" s="240"/>
      <c r="R85" s="496" t="s">
        <v>515</v>
      </c>
      <c r="S85" s="483">
        <f t="shared" si="24"/>
        <v>0</v>
      </c>
      <c r="T85" s="179"/>
      <c r="U85" s="178"/>
      <c r="V85" s="240"/>
      <c r="W85" s="496" t="s">
        <v>515</v>
      </c>
      <c r="X85" s="483">
        <f t="shared" si="27"/>
        <v>0</v>
      </c>
      <c r="Y85" s="176"/>
      <c r="Z85" s="177"/>
      <c r="AA85" s="300"/>
      <c r="AB85" s="505" t="s">
        <v>515</v>
      </c>
      <c r="AC85" s="302">
        <f t="shared" si="28"/>
        <v>0</v>
      </c>
    </row>
    <row r="86" spans="3:52" ht="15" customHeight="1" x14ac:dyDescent="0.2">
      <c r="C86" s="242"/>
      <c r="D86" s="210"/>
      <c r="E86" s="175"/>
      <c r="F86" s="240"/>
      <c r="G86" s="496" t="s">
        <v>515</v>
      </c>
      <c r="H86" s="483">
        <f t="shared" si="22"/>
        <v>0</v>
      </c>
      <c r="I86" s="295"/>
      <c r="J86" s="176"/>
      <c r="K86" s="177"/>
      <c r="L86" s="240"/>
      <c r="M86" s="496" t="s">
        <v>515</v>
      </c>
      <c r="N86" s="483">
        <f t="shared" si="23"/>
        <v>0</v>
      </c>
      <c r="O86" s="176"/>
      <c r="P86" s="178"/>
      <c r="Q86" s="240"/>
      <c r="R86" s="496" t="s">
        <v>515</v>
      </c>
      <c r="S86" s="483">
        <f t="shared" si="24"/>
        <v>0</v>
      </c>
      <c r="T86" s="179"/>
      <c r="U86" s="178"/>
      <c r="V86" s="240"/>
      <c r="W86" s="496" t="s">
        <v>515</v>
      </c>
      <c r="X86" s="483">
        <f t="shared" si="27"/>
        <v>0</v>
      </c>
      <c r="Y86" s="176"/>
      <c r="Z86" s="177"/>
      <c r="AA86" s="300"/>
      <c r="AB86" s="505" t="s">
        <v>515</v>
      </c>
      <c r="AC86" s="302">
        <f t="shared" si="28"/>
        <v>0</v>
      </c>
    </row>
    <row r="87" spans="3:52" ht="15" customHeight="1" x14ac:dyDescent="0.2">
      <c r="C87" s="242"/>
      <c r="D87" s="210"/>
      <c r="E87" s="175"/>
      <c r="F87" s="240"/>
      <c r="G87" s="496" t="s">
        <v>515</v>
      </c>
      <c r="H87" s="483">
        <f t="shared" si="22"/>
        <v>0</v>
      </c>
      <c r="I87" s="295"/>
      <c r="J87" s="176"/>
      <c r="K87" s="177"/>
      <c r="L87" s="240"/>
      <c r="M87" s="496" t="s">
        <v>515</v>
      </c>
      <c r="N87" s="483">
        <f t="shared" si="23"/>
        <v>0</v>
      </c>
      <c r="O87" s="176"/>
      <c r="P87" s="178"/>
      <c r="Q87" s="240"/>
      <c r="R87" s="496" t="s">
        <v>515</v>
      </c>
      <c r="S87" s="483">
        <f t="shared" si="24"/>
        <v>0</v>
      </c>
      <c r="T87" s="179"/>
      <c r="U87" s="178"/>
      <c r="V87" s="240"/>
      <c r="W87" s="496" t="s">
        <v>515</v>
      </c>
      <c r="X87" s="483">
        <f t="shared" si="27"/>
        <v>0</v>
      </c>
      <c r="Y87" s="176"/>
      <c r="Z87" s="177"/>
      <c r="AA87" s="300"/>
      <c r="AB87" s="505" t="s">
        <v>515</v>
      </c>
      <c r="AC87" s="302">
        <f t="shared" si="28"/>
        <v>0</v>
      </c>
    </row>
    <row r="88" spans="3:52" ht="15" customHeight="1" x14ac:dyDescent="0.2">
      <c r="C88" s="242"/>
      <c r="D88" s="210"/>
      <c r="E88" s="175"/>
      <c r="F88" s="240"/>
      <c r="G88" s="496" t="s">
        <v>515</v>
      </c>
      <c r="H88" s="483">
        <f t="shared" si="22"/>
        <v>0</v>
      </c>
      <c r="I88" s="295"/>
      <c r="J88" s="176"/>
      <c r="K88" s="177"/>
      <c r="L88" s="240"/>
      <c r="M88" s="496" t="s">
        <v>515</v>
      </c>
      <c r="N88" s="483">
        <f t="shared" si="23"/>
        <v>0</v>
      </c>
      <c r="O88" s="176"/>
      <c r="P88" s="178"/>
      <c r="Q88" s="240"/>
      <c r="R88" s="496" t="s">
        <v>515</v>
      </c>
      <c r="S88" s="483">
        <f t="shared" si="24"/>
        <v>0</v>
      </c>
      <c r="T88" s="179"/>
      <c r="U88" s="178"/>
      <c r="V88" s="240"/>
      <c r="W88" s="496" t="s">
        <v>515</v>
      </c>
      <c r="X88" s="483">
        <f t="shared" si="27"/>
        <v>0</v>
      </c>
      <c r="Y88" s="176"/>
      <c r="Z88" s="178"/>
      <c r="AA88" s="300"/>
      <c r="AB88" s="505" t="s">
        <v>515</v>
      </c>
      <c r="AC88" s="302">
        <f t="shared" si="28"/>
        <v>0</v>
      </c>
      <c r="AS88" s="169"/>
      <c r="AY88" s="649" t="s">
        <v>31</v>
      </c>
      <c r="AZ88" s="650"/>
    </row>
    <row r="89" spans="3:52" ht="15" customHeight="1" thickBot="1" x14ac:dyDescent="0.25">
      <c r="C89" s="242"/>
      <c r="D89" s="213"/>
      <c r="E89" s="175"/>
      <c r="F89" s="240"/>
      <c r="G89" s="496" t="s">
        <v>515</v>
      </c>
      <c r="H89" s="484">
        <f t="shared" si="22"/>
        <v>0</v>
      </c>
      <c r="I89" s="295"/>
      <c r="J89" s="176"/>
      <c r="K89" s="177"/>
      <c r="L89" s="240"/>
      <c r="M89" s="492" t="s">
        <v>515</v>
      </c>
      <c r="N89" s="483">
        <f t="shared" si="23"/>
        <v>0</v>
      </c>
      <c r="O89" s="179"/>
      <c r="P89" s="178"/>
      <c r="Q89" s="240"/>
      <c r="R89" s="492" t="s">
        <v>515</v>
      </c>
      <c r="S89" s="483">
        <f t="shared" si="24"/>
        <v>0</v>
      </c>
      <c r="T89" s="179"/>
      <c r="U89" s="178"/>
      <c r="V89" s="240"/>
      <c r="W89" s="492" t="s">
        <v>515</v>
      </c>
      <c r="X89" s="286">
        <f t="shared" si="27"/>
        <v>0</v>
      </c>
      <c r="Y89" s="176"/>
      <c r="Z89" s="178"/>
      <c r="AA89" s="300"/>
      <c r="AB89" s="505" t="s">
        <v>515</v>
      </c>
      <c r="AC89" s="302">
        <f t="shared" si="28"/>
        <v>0</v>
      </c>
      <c r="AE89" s="185" t="s">
        <v>93</v>
      </c>
      <c r="AF89" s="186" t="s">
        <v>94</v>
      </c>
      <c r="AG89" s="186" t="s">
        <v>95</v>
      </c>
      <c r="AH89" s="186" t="s">
        <v>96</v>
      </c>
      <c r="AI89" s="186" t="s">
        <v>97</v>
      </c>
      <c r="AJ89" s="190"/>
      <c r="AK89" s="193"/>
      <c r="AL89" s="198" t="s">
        <v>114</v>
      </c>
      <c r="AM89" s="186" t="s">
        <v>118</v>
      </c>
      <c r="AN89" s="197" t="s">
        <v>121</v>
      </c>
      <c r="AO89" s="196" t="s">
        <v>124</v>
      </c>
      <c r="AP89" s="199" t="s">
        <v>31</v>
      </c>
      <c r="AQ89" s="193"/>
      <c r="AR89" s="169"/>
      <c r="AS89" s="188"/>
      <c r="AT89" s="188"/>
      <c r="AY89" s="290" t="s">
        <v>252</v>
      </c>
      <c r="AZ89" s="291" t="s">
        <v>253</v>
      </c>
    </row>
    <row r="90" spans="3:52" ht="20.100000000000001" customHeight="1" thickTop="1" thickBot="1" x14ac:dyDescent="0.25">
      <c r="C90" s="215"/>
      <c r="D90" s="476"/>
      <c r="E90" s="467" t="s">
        <v>198</v>
      </c>
      <c r="F90" s="468">
        <f>SUM(F75:F89)</f>
        <v>0</v>
      </c>
      <c r="G90" s="494"/>
      <c r="H90" s="485">
        <f>SUM(H75:H89)</f>
        <v>0</v>
      </c>
      <c r="I90" s="216"/>
      <c r="J90" s="469" t="s">
        <v>114</v>
      </c>
      <c r="K90" s="481" t="s">
        <v>199</v>
      </c>
      <c r="L90" s="470">
        <f>SUM(L75:L89)</f>
        <v>0</v>
      </c>
      <c r="M90" s="499"/>
      <c r="N90" s="486">
        <f>SUM(N75:N89)</f>
        <v>0</v>
      </c>
      <c r="O90" s="471" t="s">
        <v>118</v>
      </c>
      <c r="P90" s="472" t="s">
        <v>199</v>
      </c>
      <c r="Q90" s="473">
        <f>SUM(Q75:Q89)</f>
        <v>0</v>
      </c>
      <c r="R90" s="500"/>
      <c r="S90" s="489">
        <f>SUM(S75:S89)</f>
        <v>0</v>
      </c>
      <c r="T90" s="474" t="s">
        <v>121</v>
      </c>
      <c r="U90" s="480" t="s">
        <v>199</v>
      </c>
      <c r="V90" s="477">
        <f>SUM(V75:V89)</f>
        <v>0</v>
      </c>
      <c r="W90" s="502"/>
      <c r="X90" s="487">
        <f>SUM(X75:X89)</f>
        <v>0</v>
      </c>
      <c r="Y90" s="475" t="s">
        <v>124</v>
      </c>
      <c r="Z90" s="479" t="s">
        <v>199</v>
      </c>
      <c r="AA90" s="478">
        <f>SUM(AA75:AA89)</f>
        <v>0</v>
      </c>
      <c r="AB90" s="506"/>
      <c r="AC90" s="488">
        <f>SUM(AC75:AC89)</f>
        <v>0</v>
      </c>
      <c r="AE90" s="189">
        <f>IF(AT90=1,F90,"")</f>
        <v>0</v>
      </c>
      <c r="AF90" s="189" t="str">
        <f>IF(AT90=2,F90,"")</f>
        <v/>
      </c>
      <c r="AG90" s="189" t="str">
        <f>IF(AT90=3,F90,"")</f>
        <v/>
      </c>
      <c r="AH90" s="189" t="str">
        <f>IF(AT90=4,F90,"")</f>
        <v/>
      </c>
      <c r="AI90" s="189" t="str">
        <f>IF(AT90=5,F90,"")</f>
        <v/>
      </c>
      <c r="AL90" s="189">
        <f>L90</f>
        <v>0</v>
      </c>
      <c r="AM90" s="189">
        <f>Q90</f>
        <v>0</v>
      </c>
      <c r="AN90" s="189">
        <f>V90</f>
        <v>0</v>
      </c>
      <c r="AO90" s="189">
        <f>AA90</f>
        <v>0</v>
      </c>
      <c r="AP90" s="189">
        <f>L90+Q90+V90+AA90</f>
        <v>0</v>
      </c>
      <c r="AR90" s="187"/>
      <c r="AS90" s="2" t="str">
        <f>VLOOKUP(F90,$AR$7:$AS$11,2)</f>
        <v>&lt; 95</v>
      </c>
      <c r="AT90" s="48">
        <f>VLOOKUP(F90,$AR$7:$AT$11,3)</f>
        <v>1</v>
      </c>
      <c r="AU90" s="190"/>
      <c r="AW90" s="190"/>
      <c r="AY90" s="292">
        <f>F90</f>
        <v>0</v>
      </c>
      <c r="AZ90" s="292">
        <f>L90+V90+AA90</f>
        <v>0</v>
      </c>
    </row>
    <row r="91" spans="3:52" ht="15" customHeight="1" thickBot="1" x14ac:dyDescent="0.25">
      <c r="H91" s="283"/>
      <c r="I91" s="16"/>
    </row>
    <row r="92" spans="3:52" ht="15" customHeight="1" x14ac:dyDescent="0.2">
      <c r="C92" s="634">
        <v>5</v>
      </c>
      <c r="D92" s="209">
        <v>1</v>
      </c>
      <c r="E92" s="204"/>
      <c r="F92" s="239"/>
      <c r="G92" s="495" t="s">
        <v>515</v>
      </c>
      <c r="H92" s="482">
        <f t="shared" ref="H92:H106" si="29">IF(G92="SI",F92,0)</f>
        <v>0</v>
      </c>
      <c r="I92" s="294"/>
      <c r="J92" s="205"/>
      <c r="K92" s="206"/>
      <c r="L92" s="239"/>
      <c r="M92" s="495" t="s">
        <v>515</v>
      </c>
      <c r="N92" s="482">
        <f t="shared" ref="N92:N106" si="30">IF($M92="SI",$L92,"")</f>
        <v>0</v>
      </c>
      <c r="O92" s="205"/>
      <c r="P92" s="206"/>
      <c r="Q92" s="239"/>
      <c r="R92" s="495" t="s">
        <v>515</v>
      </c>
      <c r="S92" s="482">
        <f t="shared" ref="S92:S106" si="31">IF($R92="SI",$Q92,0)</f>
        <v>0</v>
      </c>
      <c r="T92" s="205"/>
      <c r="U92" s="206"/>
      <c r="V92" s="239"/>
      <c r="W92" s="495" t="s">
        <v>515</v>
      </c>
      <c r="X92" s="285">
        <f>IF($W92="SI",$V92,"")</f>
        <v>0</v>
      </c>
      <c r="Y92" s="205"/>
      <c r="Z92" s="206"/>
      <c r="AA92" s="303"/>
      <c r="AB92" s="504" t="s">
        <v>515</v>
      </c>
      <c r="AC92" s="301">
        <f t="shared" ref="AC92:AC98" si="32">IF($AB92="SI",$AA92,"")</f>
        <v>0</v>
      </c>
    </row>
    <row r="93" spans="3:52" ht="15" customHeight="1" x14ac:dyDescent="0.2">
      <c r="C93" s="635"/>
      <c r="D93" s="210">
        <v>2</v>
      </c>
      <c r="E93" s="175"/>
      <c r="F93" s="240"/>
      <c r="G93" s="496" t="s">
        <v>515</v>
      </c>
      <c r="H93" s="483">
        <f t="shared" si="29"/>
        <v>0</v>
      </c>
      <c r="I93" s="295"/>
      <c r="J93" s="176"/>
      <c r="K93" s="177"/>
      <c r="L93" s="240"/>
      <c r="M93" s="496" t="s">
        <v>515</v>
      </c>
      <c r="N93" s="483">
        <f t="shared" si="30"/>
        <v>0</v>
      </c>
      <c r="O93" s="176"/>
      <c r="P93" s="178"/>
      <c r="Q93" s="240"/>
      <c r="R93" s="496" t="s">
        <v>515</v>
      </c>
      <c r="S93" s="483">
        <f t="shared" si="31"/>
        <v>0</v>
      </c>
      <c r="T93" s="176"/>
      <c r="U93" s="178"/>
      <c r="V93" s="240"/>
      <c r="W93" s="496" t="s">
        <v>515</v>
      </c>
      <c r="X93" s="483">
        <f t="shared" ref="X93" si="33">IF($W93="SI",$V93,"")</f>
        <v>0</v>
      </c>
      <c r="Y93" s="176"/>
      <c r="Z93" s="177"/>
      <c r="AA93" s="300"/>
      <c r="AB93" s="505" t="s">
        <v>515</v>
      </c>
      <c r="AC93" s="302">
        <f t="shared" si="32"/>
        <v>0</v>
      </c>
    </row>
    <row r="94" spans="3:52" ht="15" customHeight="1" x14ac:dyDescent="0.2">
      <c r="C94" s="636"/>
      <c r="D94" s="210">
        <v>3</v>
      </c>
      <c r="E94" s="175"/>
      <c r="F94" s="240"/>
      <c r="G94" s="496" t="s">
        <v>515</v>
      </c>
      <c r="H94" s="483">
        <f t="shared" si="29"/>
        <v>0</v>
      </c>
      <c r="I94" s="295"/>
      <c r="J94" s="176"/>
      <c r="K94" s="177"/>
      <c r="L94" s="240"/>
      <c r="M94" s="496" t="s">
        <v>515</v>
      </c>
      <c r="N94" s="483">
        <f t="shared" si="30"/>
        <v>0</v>
      </c>
      <c r="O94" s="176"/>
      <c r="P94" s="178"/>
      <c r="Q94" s="240"/>
      <c r="R94" s="496" t="s">
        <v>515</v>
      </c>
      <c r="S94" s="483">
        <f t="shared" si="31"/>
        <v>0</v>
      </c>
      <c r="T94" s="179"/>
      <c r="U94" s="178"/>
      <c r="V94" s="240"/>
      <c r="W94" s="496" t="s">
        <v>515</v>
      </c>
      <c r="X94" s="483">
        <f>IF($W94="SI",$V94,"")</f>
        <v>0</v>
      </c>
      <c r="Y94" s="176"/>
      <c r="Z94" s="177"/>
      <c r="AA94" s="300"/>
      <c r="AB94" s="505" t="s">
        <v>515</v>
      </c>
      <c r="AC94" s="302">
        <f t="shared" si="32"/>
        <v>0</v>
      </c>
    </row>
    <row r="95" spans="3:52" ht="15" customHeight="1" x14ac:dyDescent="0.2">
      <c r="C95" s="246" t="s">
        <v>189</v>
      </c>
      <c r="D95" s="210">
        <v>4</v>
      </c>
      <c r="E95" s="175"/>
      <c r="F95" s="240"/>
      <c r="G95" s="496" t="s">
        <v>515</v>
      </c>
      <c r="H95" s="483">
        <f t="shared" si="29"/>
        <v>0</v>
      </c>
      <c r="I95" s="295"/>
      <c r="J95" s="176"/>
      <c r="K95" s="177"/>
      <c r="L95" s="240"/>
      <c r="M95" s="496" t="s">
        <v>515</v>
      </c>
      <c r="N95" s="483">
        <f t="shared" si="30"/>
        <v>0</v>
      </c>
      <c r="O95" s="176"/>
      <c r="P95" s="178"/>
      <c r="Q95" s="240"/>
      <c r="R95" s="496" t="s">
        <v>515</v>
      </c>
      <c r="S95" s="483">
        <f t="shared" si="31"/>
        <v>0</v>
      </c>
      <c r="T95" s="179"/>
      <c r="U95" s="178"/>
      <c r="V95" s="240"/>
      <c r="W95" s="496" t="s">
        <v>515</v>
      </c>
      <c r="X95" s="483">
        <f t="shared" ref="X95:X106" si="34">IF($W95="SI",$V95,"")</f>
        <v>0</v>
      </c>
      <c r="Y95" s="176"/>
      <c r="Z95" s="178"/>
      <c r="AA95" s="300"/>
      <c r="AB95" s="505" t="s">
        <v>515</v>
      </c>
      <c r="AC95" s="302">
        <f t="shared" si="32"/>
        <v>0</v>
      </c>
    </row>
    <row r="96" spans="3:52" ht="15" customHeight="1" x14ac:dyDescent="0.2">
      <c r="C96" s="207" t="s">
        <v>210</v>
      </c>
      <c r="D96" s="210">
        <v>5</v>
      </c>
      <c r="E96" s="175"/>
      <c r="F96" s="240"/>
      <c r="G96" s="496" t="s">
        <v>515</v>
      </c>
      <c r="H96" s="483">
        <f t="shared" si="29"/>
        <v>0</v>
      </c>
      <c r="I96" s="295"/>
      <c r="J96" s="176"/>
      <c r="K96" s="177"/>
      <c r="L96" s="240"/>
      <c r="M96" s="496" t="s">
        <v>515</v>
      </c>
      <c r="N96" s="483">
        <f t="shared" si="30"/>
        <v>0</v>
      </c>
      <c r="O96" s="176"/>
      <c r="P96" s="178"/>
      <c r="Q96" s="240"/>
      <c r="R96" s="496" t="s">
        <v>515</v>
      </c>
      <c r="S96" s="483">
        <f t="shared" si="31"/>
        <v>0</v>
      </c>
      <c r="T96" s="179"/>
      <c r="U96" s="178"/>
      <c r="V96" s="240"/>
      <c r="W96" s="496" t="s">
        <v>515</v>
      </c>
      <c r="X96" s="483">
        <f t="shared" si="34"/>
        <v>0</v>
      </c>
      <c r="Y96" s="176"/>
      <c r="Z96" s="177"/>
      <c r="AA96" s="300"/>
      <c r="AB96" s="505" t="s">
        <v>515</v>
      </c>
      <c r="AC96" s="302">
        <f t="shared" si="32"/>
        <v>0</v>
      </c>
    </row>
    <row r="97" spans="3:52" ht="15" customHeight="1" x14ac:dyDescent="0.2">
      <c r="C97" s="246"/>
      <c r="D97" s="210"/>
      <c r="E97" s="175"/>
      <c r="F97" s="240"/>
      <c r="G97" s="496" t="s">
        <v>515</v>
      </c>
      <c r="H97" s="483">
        <f t="shared" si="29"/>
        <v>0</v>
      </c>
      <c r="I97" s="295"/>
      <c r="J97" s="176"/>
      <c r="K97" s="177"/>
      <c r="L97" s="240"/>
      <c r="M97" s="496" t="s">
        <v>515</v>
      </c>
      <c r="N97" s="483">
        <f t="shared" si="30"/>
        <v>0</v>
      </c>
      <c r="O97" s="176"/>
      <c r="P97" s="178"/>
      <c r="Q97" s="240"/>
      <c r="R97" s="496" t="s">
        <v>515</v>
      </c>
      <c r="S97" s="483">
        <f t="shared" si="31"/>
        <v>0</v>
      </c>
      <c r="T97" s="179"/>
      <c r="U97" s="178"/>
      <c r="V97" s="240"/>
      <c r="W97" s="496" t="s">
        <v>515</v>
      </c>
      <c r="X97" s="483">
        <f t="shared" si="34"/>
        <v>0</v>
      </c>
      <c r="Y97" s="176"/>
      <c r="Z97" s="178"/>
      <c r="AA97" s="300"/>
      <c r="AB97" s="505" t="s">
        <v>515</v>
      </c>
      <c r="AC97" s="302">
        <f t="shared" si="32"/>
        <v>0</v>
      </c>
    </row>
    <row r="98" spans="3:52" ht="15" customHeight="1" x14ac:dyDescent="0.2">
      <c r="C98" s="242"/>
      <c r="D98" s="210"/>
      <c r="E98" s="175"/>
      <c r="F98" s="240"/>
      <c r="G98" s="496" t="s">
        <v>515</v>
      </c>
      <c r="H98" s="483">
        <f t="shared" si="29"/>
        <v>0</v>
      </c>
      <c r="I98" s="295"/>
      <c r="J98" s="176"/>
      <c r="K98" s="177"/>
      <c r="L98" s="240"/>
      <c r="M98" s="496" t="s">
        <v>515</v>
      </c>
      <c r="N98" s="483">
        <f t="shared" si="30"/>
        <v>0</v>
      </c>
      <c r="O98" s="176"/>
      <c r="P98" s="178"/>
      <c r="Q98" s="240"/>
      <c r="R98" s="496" t="s">
        <v>515</v>
      </c>
      <c r="S98" s="483">
        <f t="shared" si="31"/>
        <v>0</v>
      </c>
      <c r="T98" s="179"/>
      <c r="U98" s="178"/>
      <c r="V98" s="240"/>
      <c r="W98" s="496" t="s">
        <v>515</v>
      </c>
      <c r="X98" s="483">
        <f t="shared" si="34"/>
        <v>0</v>
      </c>
      <c r="Y98" s="176"/>
      <c r="Z98" s="177"/>
      <c r="AA98" s="300"/>
      <c r="AB98" s="505" t="s">
        <v>515</v>
      </c>
      <c r="AC98" s="302">
        <f t="shared" si="32"/>
        <v>0</v>
      </c>
    </row>
    <row r="99" spans="3:52" ht="15" customHeight="1" x14ac:dyDescent="0.2">
      <c r="C99" s="242"/>
      <c r="D99" s="210"/>
      <c r="E99" s="175"/>
      <c r="F99" s="240"/>
      <c r="G99" s="496" t="s">
        <v>515</v>
      </c>
      <c r="H99" s="483">
        <f t="shared" si="29"/>
        <v>0</v>
      </c>
      <c r="I99" s="295"/>
      <c r="J99" s="176"/>
      <c r="K99" s="177"/>
      <c r="L99" s="240"/>
      <c r="M99" s="496" t="s">
        <v>515</v>
      </c>
      <c r="N99" s="483">
        <f t="shared" si="30"/>
        <v>0</v>
      </c>
      <c r="O99" s="176"/>
      <c r="P99" s="178"/>
      <c r="Q99" s="240"/>
      <c r="R99" s="496" t="s">
        <v>515</v>
      </c>
      <c r="S99" s="483">
        <f t="shared" si="31"/>
        <v>0</v>
      </c>
      <c r="T99" s="179"/>
      <c r="U99" s="178"/>
      <c r="V99" s="240"/>
      <c r="W99" s="496" t="s">
        <v>515</v>
      </c>
      <c r="X99" s="483">
        <f t="shared" si="34"/>
        <v>0</v>
      </c>
      <c r="Y99" s="176"/>
      <c r="Z99" s="178"/>
      <c r="AA99" s="300"/>
      <c r="AB99" s="505" t="s">
        <v>515</v>
      </c>
      <c r="AC99" s="302">
        <f>IF($AB99="SI",$AA99,"")</f>
        <v>0</v>
      </c>
    </row>
    <row r="100" spans="3:52" ht="15" customHeight="1" x14ac:dyDescent="0.2">
      <c r="C100" s="242"/>
      <c r="D100" s="210"/>
      <c r="E100" s="175"/>
      <c r="F100" s="240"/>
      <c r="G100" s="496" t="s">
        <v>515</v>
      </c>
      <c r="H100" s="483">
        <f t="shared" si="29"/>
        <v>0</v>
      </c>
      <c r="I100" s="295"/>
      <c r="J100" s="176"/>
      <c r="K100" s="177"/>
      <c r="L100" s="240"/>
      <c r="M100" s="496" t="s">
        <v>515</v>
      </c>
      <c r="N100" s="483">
        <f t="shared" si="30"/>
        <v>0</v>
      </c>
      <c r="O100" s="176"/>
      <c r="P100" s="178"/>
      <c r="Q100" s="240"/>
      <c r="R100" s="496" t="s">
        <v>515</v>
      </c>
      <c r="S100" s="483">
        <f t="shared" si="31"/>
        <v>0</v>
      </c>
      <c r="T100" s="179"/>
      <c r="U100" s="178"/>
      <c r="V100" s="240"/>
      <c r="W100" s="496" t="s">
        <v>515</v>
      </c>
      <c r="X100" s="483">
        <f t="shared" si="34"/>
        <v>0</v>
      </c>
      <c r="Y100" s="176"/>
      <c r="Z100" s="177"/>
      <c r="AA100" s="300"/>
      <c r="AB100" s="505" t="s">
        <v>515</v>
      </c>
      <c r="AC100" s="302">
        <f t="shared" ref="AC100:AC106" si="35">IF($AB100="SI",$AA100,"")</f>
        <v>0</v>
      </c>
    </row>
    <row r="101" spans="3:52" ht="15" customHeight="1" x14ac:dyDescent="0.2">
      <c r="C101" s="242"/>
      <c r="D101" s="210"/>
      <c r="E101" s="175"/>
      <c r="F101" s="240"/>
      <c r="G101" s="496" t="s">
        <v>515</v>
      </c>
      <c r="H101" s="483">
        <f t="shared" si="29"/>
        <v>0</v>
      </c>
      <c r="I101" s="295"/>
      <c r="J101" s="176"/>
      <c r="K101" s="177"/>
      <c r="L101" s="240"/>
      <c r="M101" s="496" t="s">
        <v>515</v>
      </c>
      <c r="N101" s="483">
        <f t="shared" si="30"/>
        <v>0</v>
      </c>
      <c r="O101" s="176"/>
      <c r="P101" s="178"/>
      <c r="Q101" s="240"/>
      <c r="R101" s="496" t="s">
        <v>515</v>
      </c>
      <c r="S101" s="483">
        <f t="shared" si="31"/>
        <v>0</v>
      </c>
      <c r="T101" s="179"/>
      <c r="U101" s="178"/>
      <c r="V101" s="240"/>
      <c r="W101" s="496" t="s">
        <v>515</v>
      </c>
      <c r="X101" s="483">
        <f t="shared" si="34"/>
        <v>0</v>
      </c>
      <c r="Y101" s="176"/>
      <c r="Z101" s="177"/>
      <c r="AA101" s="300"/>
      <c r="AB101" s="505" t="s">
        <v>515</v>
      </c>
      <c r="AC101" s="302">
        <f t="shared" si="35"/>
        <v>0</v>
      </c>
    </row>
    <row r="102" spans="3:52" ht="15" customHeight="1" x14ac:dyDescent="0.2">
      <c r="C102" s="246"/>
      <c r="D102" s="210"/>
      <c r="E102" s="175"/>
      <c r="F102" s="240"/>
      <c r="G102" s="496" t="s">
        <v>515</v>
      </c>
      <c r="H102" s="483">
        <f t="shared" si="29"/>
        <v>0</v>
      </c>
      <c r="I102" s="295"/>
      <c r="J102" s="176"/>
      <c r="K102" s="177"/>
      <c r="L102" s="240"/>
      <c r="M102" s="496" t="s">
        <v>515</v>
      </c>
      <c r="N102" s="483">
        <f t="shared" si="30"/>
        <v>0</v>
      </c>
      <c r="O102" s="176"/>
      <c r="P102" s="178"/>
      <c r="Q102" s="240"/>
      <c r="R102" s="496" t="s">
        <v>515</v>
      </c>
      <c r="S102" s="483">
        <f t="shared" si="31"/>
        <v>0</v>
      </c>
      <c r="T102" s="179"/>
      <c r="U102" s="178"/>
      <c r="V102" s="240"/>
      <c r="W102" s="496" t="s">
        <v>515</v>
      </c>
      <c r="X102" s="483">
        <f t="shared" si="34"/>
        <v>0</v>
      </c>
      <c r="Y102" s="176"/>
      <c r="Z102" s="177"/>
      <c r="AA102" s="300"/>
      <c r="AB102" s="505" t="s">
        <v>515</v>
      </c>
      <c r="AC102" s="302">
        <f t="shared" si="35"/>
        <v>0</v>
      </c>
    </row>
    <row r="103" spans="3:52" ht="15" customHeight="1" x14ac:dyDescent="0.2">
      <c r="C103" s="242"/>
      <c r="D103" s="210"/>
      <c r="E103" s="175"/>
      <c r="F103" s="240"/>
      <c r="G103" s="496" t="s">
        <v>515</v>
      </c>
      <c r="H103" s="483">
        <f t="shared" si="29"/>
        <v>0</v>
      </c>
      <c r="I103" s="295"/>
      <c r="J103" s="176"/>
      <c r="K103" s="177"/>
      <c r="L103" s="240"/>
      <c r="M103" s="496" t="s">
        <v>515</v>
      </c>
      <c r="N103" s="483">
        <f t="shared" si="30"/>
        <v>0</v>
      </c>
      <c r="O103" s="176"/>
      <c r="P103" s="178"/>
      <c r="Q103" s="240"/>
      <c r="R103" s="496" t="s">
        <v>515</v>
      </c>
      <c r="S103" s="483">
        <f t="shared" si="31"/>
        <v>0</v>
      </c>
      <c r="T103" s="179"/>
      <c r="U103" s="178"/>
      <c r="V103" s="240"/>
      <c r="W103" s="496" t="s">
        <v>515</v>
      </c>
      <c r="X103" s="483">
        <f t="shared" si="34"/>
        <v>0</v>
      </c>
      <c r="Y103" s="176"/>
      <c r="Z103" s="177"/>
      <c r="AA103" s="300"/>
      <c r="AB103" s="505" t="s">
        <v>515</v>
      </c>
      <c r="AC103" s="302">
        <f t="shared" si="35"/>
        <v>0</v>
      </c>
    </row>
    <row r="104" spans="3:52" ht="15" customHeight="1" x14ac:dyDescent="0.2">
      <c r="C104" s="242"/>
      <c r="D104" s="210"/>
      <c r="E104" s="175"/>
      <c r="F104" s="240"/>
      <c r="G104" s="496" t="s">
        <v>515</v>
      </c>
      <c r="H104" s="483">
        <f t="shared" si="29"/>
        <v>0</v>
      </c>
      <c r="I104" s="295"/>
      <c r="J104" s="176"/>
      <c r="K104" s="177"/>
      <c r="L104" s="240"/>
      <c r="M104" s="496" t="s">
        <v>515</v>
      </c>
      <c r="N104" s="483">
        <f t="shared" si="30"/>
        <v>0</v>
      </c>
      <c r="O104" s="176"/>
      <c r="P104" s="178"/>
      <c r="Q104" s="240"/>
      <c r="R104" s="496" t="s">
        <v>515</v>
      </c>
      <c r="S104" s="483">
        <f t="shared" si="31"/>
        <v>0</v>
      </c>
      <c r="T104" s="179"/>
      <c r="U104" s="178"/>
      <c r="V104" s="240"/>
      <c r="W104" s="496" t="s">
        <v>515</v>
      </c>
      <c r="X104" s="483">
        <f t="shared" si="34"/>
        <v>0</v>
      </c>
      <c r="Y104" s="176"/>
      <c r="Z104" s="177"/>
      <c r="AA104" s="300"/>
      <c r="AB104" s="505" t="s">
        <v>515</v>
      </c>
      <c r="AC104" s="302">
        <f t="shared" si="35"/>
        <v>0</v>
      </c>
    </row>
    <row r="105" spans="3:52" ht="15" customHeight="1" x14ac:dyDescent="0.2">
      <c r="C105" s="242"/>
      <c r="D105" s="210"/>
      <c r="E105" s="175"/>
      <c r="F105" s="240"/>
      <c r="G105" s="496" t="s">
        <v>515</v>
      </c>
      <c r="H105" s="483">
        <f t="shared" si="29"/>
        <v>0</v>
      </c>
      <c r="I105" s="295"/>
      <c r="J105" s="176"/>
      <c r="K105" s="177"/>
      <c r="L105" s="240"/>
      <c r="M105" s="496" t="s">
        <v>515</v>
      </c>
      <c r="N105" s="483">
        <f t="shared" si="30"/>
        <v>0</v>
      </c>
      <c r="O105" s="176"/>
      <c r="P105" s="178"/>
      <c r="Q105" s="240"/>
      <c r="R105" s="496" t="s">
        <v>515</v>
      </c>
      <c r="S105" s="483">
        <f t="shared" si="31"/>
        <v>0</v>
      </c>
      <c r="T105" s="179"/>
      <c r="U105" s="178"/>
      <c r="V105" s="240"/>
      <c r="W105" s="496" t="s">
        <v>515</v>
      </c>
      <c r="X105" s="483">
        <f t="shared" si="34"/>
        <v>0</v>
      </c>
      <c r="Y105" s="176"/>
      <c r="Z105" s="178"/>
      <c r="AA105" s="300"/>
      <c r="AB105" s="505" t="s">
        <v>515</v>
      </c>
      <c r="AC105" s="302">
        <f t="shared" si="35"/>
        <v>0</v>
      </c>
      <c r="AS105" s="169"/>
      <c r="AY105" s="649" t="s">
        <v>31</v>
      </c>
      <c r="AZ105" s="650"/>
    </row>
    <row r="106" spans="3:52" ht="15" customHeight="1" thickBot="1" x14ac:dyDescent="0.25">
      <c r="C106" s="242"/>
      <c r="D106" s="213"/>
      <c r="E106" s="175"/>
      <c r="F106" s="240"/>
      <c r="G106" s="496" t="s">
        <v>515</v>
      </c>
      <c r="H106" s="484">
        <f t="shared" si="29"/>
        <v>0</v>
      </c>
      <c r="I106" s="295"/>
      <c r="J106" s="176"/>
      <c r="K106" s="177"/>
      <c r="L106" s="240"/>
      <c r="M106" s="492" t="s">
        <v>515</v>
      </c>
      <c r="N106" s="483">
        <f t="shared" si="30"/>
        <v>0</v>
      </c>
      <c r="O106" s="179"/>
      <c r="P106" s="178"/>
      <c r="Q106" s="240"/>
      <c r="R106" s="492" t="s">
        <v>515</v>
      </c>
      <c r="S106" s="483">
        <f t="shared" si="31"/>
        <v>0</v>
      </c>
      <c r="T106" s="179"/>
      <c r="U106" s="178"/>
      <c r="V106" s="240"/>
      <c r="W106" s="492" t="s">
        <v>515</v>
      </c>
      <c r="X106" s="286">
        <f t="shared" si="34"/>
        <v>0</v>
      </c>
      <c r="Y106" s="176"/>
      <c r="Z106" s="178"/>
      <c r="AA106" s="300"/>
      <c r="AB106" s="505" t="s">
        <v>515</v>
      </c>
      <c r="AC106" s="302">
        <f t="shared" si="35"/>
        <v>0</v>
      </c>
      <c r="AE106" s="185" t="s">
        <v>93</v>
      </c>
      <c r="AF106" s="186" t="s">
        <v>94</v>
      </c>
      <c r="AG106" s="186" t="s">
        <v>95</v>
      </c>
      <c r="AH106" s="186" t="s">
        <v>96</v>
      </c>
      <c r="AI106" s="186" t="s">
        <v>97</v>
      </c>
      <c r="AJ106" s="190"/>
      <c r="AK106" s="193"/>
      <c r="AL106" s="198" t="s">
        <v>114</v>
      </c>
      <c r="AM106" s="186" t="s">
        <v>118</v>
      </c>
      <c r="AN106" s="197" t="s">
        <v>121</v>
      </c>
      <c r="AO106" s="196" t="s">
        <v>124</v>
      </c>
      <c r="AP106" s="199" t="s">
        <v>31</v>
      </c>
      <c r="AQ106" s="193"/>
      <c r="AR106" s="169"/>
      <c r="AS106" s="188"/>
      <c r="AT106" s="188"/>
      <c r="AY106" s="290" t="s">
        <v>252</v>
      </c>
      <c r="AZ106" s="291" t="s">
        <v>253</v>
      </c>
    </row>
    <row r="107" spans="3:52" ht="20.100000000000001" customHeight="1" thickTop="1" thickBot="1" x14ac:dyDescent="0.25">
      <c r="C107" s="215"/>
      <c r="D107" s="476"/>
      <c r="E107" s="467" t="s">
        <v>198</v>
      </c>
      <c r="F107" s="468">
        <f>SUM(F92:F106)</f>
        <v>0</v>
      </c>
      <c r="G107" s="494"/>
      <c r="H107" s="485">
        <f>SUM(H92:H106)</f>
        <v>0</v>
      </c>
      <c r="I107" s="216"/>
      <c r="J107" s="469" t="s">
        <v>114</v>
      </c>
      <c r="K107" s="481" t="s">
        <v>199</v>
      </c>
      <c r="L107" s="470">
        <f>SUM(L92:L106)</f>
        <v>0</v>
      </c>
      <c r="M107" s="499"/>
      <c r="N107" s="486">
        <f>SUM(N92:N106)</f>
        <v>0</v>
      </c>
      <c r="O107" s="471" t="s">
        <v>118</v>
      </c>
      <c r="P107" s="472" t="s">
        <v>199</v>
      </c>
      <c r="Q107" s="473">
        <f>SUM(Q92:Q106)</f>
        <v>0</v>
      </c>
      <c r="R107" s="500"/>
      <c r="S107" s="489">
        <f>SUM(S92:S106)</f>
        <v>0</v>
      </c>
      <c r="T107" s="474" t="s">
        <v>121</v>
      </c>
      <c r="U107" s="480" t="s">
        <v>199</v>
      </c>
      <c r="V107" s="477">
        <f>SUM(V92:V106)</f>
        <v>0</v>
      </c>
      <c r="W107" s="502"/>
      <c r="X107" s="487">
        <f>SUM(X92:X106)</f>
        <v>0</v>
      </c>
      <c r="Y107" s="475" t="s">
        <v>124</v>
      </c>
      <c r="Z107" s="479" t="s">
        <v>199</v>
      </c>
      <c r="AA107" s="478">
        <f>SUM(AA92:AA106)</f>
        <v>0</v>
      </c>
      <c r="AB107" s="506"/>
      <c r="AC107" s="488">
        <f>SUM(AC92:AC106)</f>
        <v>0</v>
      </c>
      <c r="AE107" s="189">
        <f>IF(AT107=1,F107,"")</f>
        <v>0</v>
      </c>
      <c r="AF107" s="189" t="str">
        <f>IF(AT107=2,F107,"")</f>
        <v/>
      </c>
      <c r="AG107" s="189" t="str">
        <f>IF(AT107=3,F107,"")</f>
        <v/>
      </c>
      <c r="AH107" s="189" t="str">
        <f>IF(AT107=4,F107,"")</f>
        <v/>
      </c>
      <c r="AI107" s="189" t="str">
        <f>IF(AT107=5,F107,"")</f>
        <v/>
      </c>
      <c r="AL107" s="189">
        <f>L107</f>
        <v>0</v>
      </c>
      <c r="AM107" s="189">
        <f>Q107</f>
        <v>0</v>
      </c>
      <c r="AN107" s="189">
        <f>V107</f>
        <v>0</v>
      </c>
      <c r="AO107" s="189">
        <f>AA107</f>
        <v>0</v>
      </c>
      <c r="AP107" s="189">
        <f>L107+Q107+V107+AA107</f>
        <v>0</v>
      </c>
      <c r="AR107" s="187"/>
      <c r="AS107" s="2" t="str">
        <f>VLOOKUP(F107,$AR$7:$AS$11,2)</f>
        <v>&lt; 95</v>
      </c>
      <c r="AT107" s="48">
        <f>VLOOKUP(F107,$AR$7:$AT$11,3)</f>
        <v>1</v>
      </c>
      <c r="AU107" s="190"/>
      <c r="AW107" s="190"/>
      <c r="AY107" s="292">
        <f>F107</f>
        <v>0</v>
      </c>
      <c r="AZ107" s="292">
        <f>L107+V107+AA107</f>
        <v>0</v>
      </c>
    </row>
    <row r="108" spans="3:52" ht="15" customHeight="1" thickBot="1" x14ac:dyDescent="0.25">
      <c r="H108" s="283"/>
      <c r="I108" s="16"/>
    </row>
    <row r="109" spans="3:52" ht="15" customHeight="1" x14ac:dyDescent="0.2">
      <c r="C109" s="634">
        <v>6</v>
      </c>
      <c r="D109" s="209">
        <v>1</v>
      </c>
      <c r="E109" s="204"/>
      <c r="F109" s="239"/>
      <c r="G109" s="495" t="s">
        <v>515</v>
      </c>
      <c r="H109" s="482">
        <f t="shared" ref="H109:H123" si="36">IF(G109="SI",F109,0)</f>
        <v>0</v>
      </c>
      <c r="I109" s="294"/>
      <c r="J109" s="205"/>
      <c r="K109" s="206"/>
      <c r="L109" s="239"/>
      <c r="M109" s="495" t="s">
        <v>515</v>
      </c>
      <c r="N109" s="482">
        <f t="shared" ref="N109:N123" si="37">IF($M109="SI",$L109,"")</f>
        <v>0</v>
      </c>
      <c r="O109" s="205"/>
      <c r="P109" s="206"/>
      <c r="Q109" s="239"/>
      <c r="R109" s="495" t="s">
        <v>515</v>
      </c>
      <c r="S109" s="482">
        <f t="shared" ref="S109:S123" si="38">IF($R109="SI",$Q109,0)</f>
        <v>0</v>
      </c>
      <c r="T109" s="205"/>
      <c r="U109" s="206"/>
      <c r="V109" s="239"/>
      <c r="W109" s="495" t="s">
        <v>515</v>
      </c>
      <c r="X109" s="285">
        <f>IF($W109="SI",$V109,"")</f>
        <v>0</v>
      </c>
      <c r="Y109" s="205"/>
      <c r="Z109" s="206"/>
      <c r="AA109" s="303"/>
      <c r="AB109" s="504" t="s">
        <v>515</v>
      </c>
      <c r="AC109" s="301">
        <f t="shared" ref="AC109:AC115" si="39">IF($AB109="SI",$AA109,"")</f>
        <v>0</v>
      </c>
    </row>
    <row r="110" spans="3:52" ht="15" customHeight="1" x14ac:dyDescent="0.2">
      <c r="C110" s="635"/>
      <c r="D110" s="210">
        <v>2</v>
      </c>
      <c r="E110" s="175"/>
      <c r="F110" s="240"/>
      <c r="G110" s="496" t="s">
        <v>515</v>
      </c>
      <c r="H110" s="483">
        <f t="shared" si="36"/>
        <v>0</v>
      </c>
      <c r="I110" s="295"/>
      <c r="J110" s="176"/>
      <c r="K110" s="177"/>
      <c r="L110" s="240"/>
      <c r="M110" s="496" t="s">
        <v>515</v>
      </c>
      <c r="N110" s="483">
        <f t="shared" si="37"/>
        <v>0</v>
      </c>
      <c r="O110" s="176"/>
      <c r="P110" s="178"/>
      <c r="Q110" s="240"/>
      <c r="R110" s="496" t="s">
        <v>515</v>
      </c>
      <c r="S110" s="483">
        <f t="shared" si="38"/>
        <v>0</v>
      </c>
      <c r="T110" s="176"/>
      <c r="U110" s="178"/>
      <c r="V110" s="240"/>
      <c r="W110" s="496" t="s">
        <v>515</v>
      </c>
      <c r="X110" s="483">
        <f t="shared" ref="X110" si="40">IF($W110="SI",$V110,"")</f>
        <v>0</v>
      </c>
      <c r="Y110" s="176"/>
      <c r="Z110" s="177"/>
      <c r="AA110" s="300"/>
      <c r="AB110" s="505" t="s">
        <v>515</v>
      </c>
      <c r="AC110" s="302">
        <f t="shared" si="39"/>
        <v>0</v>
      </c>
    </row>
    <row r="111" spans="3:52" ht="15" customHeight="1" x14ac:dyDescent="0.2">
      <c r="C111" s="636"/>
      <c r="D111" s="210">
        <v>3</v>
      </c>
      <c r="E111" s="175"/>
      <c r="F111" s="240"/>
      <c r="G111" s="496" t="s">
        <v>515</v>
      </c>
      <c r="H111" s="483">
        <f t="shared" si="36"/>
        <v>0</v>
      </c>
      <c r="I111" s="295"/>
      <c r="J111" s="176"/>
      <c r="K111" s="177"/>
      <c r="L111" s="240"/>
      <c r="M111" s="496" t="s">
        <v>515</v>
      </c>
      <c r="N111" s="483">
        <f t="shared" si="37"/>
        <v>0</v>
      </c>
      <c r="O111" s="176"/>
      <c r="P111" s="178"/>
      <c r="Q111" s="240"/>
      <c r="R111" s="496" t="s">
        <v>515</v>
      </c>
      <c r="S111" s="483">
        <f t="shared" si="38"/>
        <v>0</v>
      </c>
      <c r="T111" s="179"/>
      <c r="U111" s="178"/>
      <c r="V111" s="240"/>
      <c r="W111" s="496" t="s">
        <v>515</v>
      </c>
      <c r="X111" s="483">
        <f>IF($W111="SI",$V111,"")</f>
        <v>0</v>
      </c>
      <c r="Y111" s="176"/>
      <c r="Z111" s="177"/>
      <c r="AA111" s="300"/>
      <c r="AB111" s="505" t="s">
        <v>515</v>
      </c>
      <c r="AC111" s="302">
        <f t="shared" si="39"/>
        <v>0</v>
      </c>
    </row>
    <row r="112" spans="3:52" ht="15" customHeight="1" x14ac:dyDescent="0.2">
      <c r="C112" s="246" t="s">
        <v>189</v>
      </c>
      <c r="D112" s="210">
        <v>4</v>
      </c>
      <c r="E112" s="175"/>
      <c r="F112" s="240"/>
      <c r="G112" s="496" t="s">
        <v>515</v>
      </c>
      <c r="H112" s="483">
        <f t="shared" si="36"/>
        <v>0</v>
      </c>
      <c r="I112" s="295"/>
      <c r="J112" s="176"/>
      <c r="K112" s="177"/>
      <c r="L112" s="240"/>
      <c r="M112" s="496" t="s">
        <v>515</v>
      </c>
      <c r="N112" s="483">
        <f t="shared" si="37"/>
        <v>0</v>
      </c>
      <c r="O112" s="176"/>
      <c r="P112" s="178"/>
      <c r="Q112" s="240"/>
      <c r="R112" s="496" t="s">
        <v>515</v>
      </c>
      <c r="S112" s="483">
        <f t="shared" si="38"/>
        <v>0</v>
      </c>
      <c r="T112" s="179"/>
      <c r="U112" s="178"/>
      <c r="V112" s="240"/>
      <c r="W112" s="496" t="s">
        <v>515</v>
      </c>
      <c r="X112" s="483">
        <f t="shared" ref="X112:X123" si="41">IF($W112="SI",$V112,"")</f>
        <v>0</v>
      </c>
      <c r="Y112" s="176"/>
      <c r="Z112" s="178"/>
      <c r="AA112" s="300"/>
      <c r="AB112" s="505" t="s">
        <v>515</v>
      </c>
      <c r="AC112" s="302">
        <f t="shared" si="39"/>
        <v>0</v>
      </c>
    </row>
    <row r="113" spans="3:52" ht="15" customHeight="1" x14ac:dyDescent="0.2">
      <c r="C113" s="207" t="s">
        <v>210</v>
      </c>
      <c r="D113" s="210">
        <v>5</v>
      </c>
      <c r="E113" s="175"/>
      <c r="F113" s="240"/>
      <c r="G113" s="496" t="s">
        <v>515</v>
      </c>
      <c r="H113" s="483">
        <f t="shared" si="36"/>
        <v>0</v>
      </c>
      <c r="I113" s="295"/>
      <c r="J113" s="176"/>
      <c r="K113" s="177"/>
      <c r="L113" s="240"/>
      <c r="M113" s="496" t="s">
        <v>515</v>
      </c>
      <c r="N113" s="483">
        <f t="shared" si="37"/>
        <v>0</v>
      </c>
      <c r="O113" s="176"/>
      <c r="P113" s="178"/>
      <c r="Q113" s="240"/>
      <c r="R113" s="496" t="s">
        <v>515</v>
      </c>
      <c r="S113" s="483">
        <f t="shared" si="38"/>
        <v>0</v>
      </c>
      <c r="T113" s="179"/>
      <c r="U113" s="178"/>
      <c r="V113" s="240"/>
      <c r="W113" s="496" t="s">
        <v>515</v>
      </c>
      <c r="X113" s="483">
        <f t="shared" si="41"/>
        <v>0</v>
      </c>
      <c r="Y113" s="176"/>
      <c r="Z113" s="177"/>
      <c r="AA113" s="300"/>
      <c r="AB113" s="505" t="s">
        <v>515</v>
      </c>
      <c r="AC113" s="302">
        <f t="shared" si="39"/>
        <v>0</v>
      </c>
    </row>
    <row r="114" spans="3:52" ht="15" customHeight="1" x14ac:dyDescent="0.2">
      <c r="C114" s="246"/>
      <c r="D114" s="210"/>
      <c r="E114" s="175"/>
      <c r="F114" s="240"/>
      <c r="G114" s="496" t="s">
        <v>515</v>
      </c>
      <c r="H114" s="483">
        <f t="shared" si="36"/>
        <v>0</v>
      </c>
      <c r="I114" s="295"/>
      <c r="J114" s="176"/>
      <c r="K114" s="177"/>
      <c r="L114" s="240"/>
      <c r="M114" s="496" t="s">
        <v>515</v>
      </c>
      <c r="N114" s="483">
        <f t="shared" si="37"/>
        <v>0</v>
      </c>
      <c r="O114" s="176"/>
      <c r="P114" s="178"/>
      <c r="Q114" s="240"/>
      <c r="R114" s="496" t="s">
        <v>515</v>
      </c>
      <c r="S114" s="483">
        <f t="shared" si="38"/>
        <v>0</v>
      </c>
      <c r="T114" s="179"/>
      <c r="U114" s="178"/>
      <c r="V114" s="240"/>
      <c r="W114" s="496" t="s">
        <v>515</v>
      </c>
      <c r="X114" s="483">
        <f t="shared" si="41"/>
        <v>0</v>
      </c>
      <c r="Y114" s="176"/>
      <c r="Z114" s="178"/>
      <c r="AA114" s="300"/>
      <c r="AB114" s="505" t="s">
        <v>515</v>
      </c>
      <c r="AC114" s="302">
        <f t="shared" si="39"/>
        <v>0</v>
      </c>
    </row>
    <row r="115" spans="3:52" ht="15" customHeight="1" x14ac:dyDescent="0.2">
      <c r="C115" s="242"/>
      <c r="D115" s="210"/>
      <c r="E115" s="175"/>
      <c r="F115" s="240"/>
      <c r="G115" s="496" t="s">
        <v>515</v>
      </c>
      <c r="H115" s="483">
        <f t="shared" si="36"/>
        <v>0</v>
      </c>
      <c r="I115" s="295"/>
      <c r="J115" s="176"/>
      <c r="K115" s="177"/>
      <c r="L115" s="240"/>
      <c r="M115" s="496" t="s">
        <v>515</v>
      </c>
      <c r="N115" s="483">
        <f t="shared" si="37"/>
        <v>0</v>
      </c>
      <c r="O115" s="176"/>
      <c r="P115" s="178"/>
      <c r="Q115" s="240"/>
      <c r="R115" s="496" t="s">
        <v>515</v>
      </c>
      <c r="S115" s="483">
        <f t="shared" si="38"/>
        <v>0</v>
      </c>
      <c r="T115" s="179"/>
      <c r="U115" s="178"/>
      <c r="V115" s="240"/>
      <c r="W115" s="496" t="s">
        <v>515</v>
      </c>
      <c r="X115" s="483">
        <f t="shared" si="41"/>
        <v>0</v>
      </c>
      <c r="Y115" s="176"/>
      <c r="Z115" s="177"/>
      <c r="AA115" s="300"/>
      <c r="AB115" s="505" t="s">
        <v>515</v>
      </c>
      <c r="AC115" s="302">
        <f t="shared" si="39"/>
        <v>0</v>
      </c>
    </row>
    <row r="116" spans="3:52" ht="15" customHeight="1" x14ac:dyDescent="0.2">
      <c r="C116" s="242"/>
      <c r="D116" s="210"/>
      <c r="E116" s="175"/>
      <c r="F116" s="240"/>
      <c r="G116" s="496" t="s">
        <v>515</v>
      </c>
      <c r="H116" s="483">
        <f t="shared" si="36"/>
        <v>0</v>
      </c>
      <c r="I116" s="295"/>
      <c r="J116" s="176"/>
      <c r="K116" s="177"/>
      <c r="L116" s="240"/>
      <c r="M116" s="496" t="s">
        <v>515</v>
      </c>
      <c r="N116" s="483">
        <f t="shared" si="37"/>
        <v>0</v>
      </c>
      <c r="O116" s="176"/>
      <c r="P116" s="178"/>
      <c r="Q116" s="240"/>
      <c r="R116" s="496" t="s">
        <v>515</v>
      </c>
      <c r="S116" s="483">
        <f t="shared" si="38"/>
        <v>0</v>
      </c>
      <c r="T116" s="179"/>
      <c r="U116" s="178"/>
      <c r="V116" s="240"/>
      <c r="W116" s="496" t="s">
        <v>515</v>
      </c>
      <c r="X116" s="483">
        <f t="shared" si="41"/>
        <v>0</v>
      </c>
      <c r="Y116" s="176"/>
      <c r="Z116" s="178"/>
      <c r="AA116" s="300"/>
      <c r="AB116" s="505" t="s">
        <v>515</v>
      </c>
      <c r="AC116" s="302">
        <f>IF($AB116="SI",$AA116,"")</f>
        <v>0</v>
      </c>
    </row>
    <row r="117" spans="3:52" ht="15" customHeight="1" x14ac:dyDescent="0.2">
      <c r="C117" s="242"/>
      <c r="D117" s="210"/>
      <c r="E117" s="175"/>
      <c r="F117" s="240"/>
      <c r="G117" s="496" t="s">
        <v>515</v>
      </c>
      <c r="H117" s="483">
        <f t="shared" si="36"/>
        <v>0</v>
      </c>
      <c r="I117" s="295"/>
      <c r="J117" s="176"/>
      <c r="K117" s="177"/>
      <c r="L117" s="240"/>
      <c r="M117" s="496" t="s">
        <v>515</v>
      </c>
      <c r="N117" s="483">
        <f t="shared" si="37"/>
        <v>0</v>
      </c>
      <c r="O117" s="176"/>
      <c r="P117" s="178"/>
      <c r="Q117" s="240"/>
      <c r="R117" s="496" t="s">
        <v>515</v>
      </c>
      <c r="S117" s="483">
        <f t="shared" si="38"/>
        <v>0</v>
      </c>
      <c r="T117" s="179"/>
      <c r="U117" s="178"/>
      <c r="V117" s="240"/>
      <c r="W117" s="496" t="s">
        <v>515</v>
      </c>
      <c r="X117" s="483">
        <f t="shared" si="41"/>
        <v>0</v>
      </c>
      <c r="Y117" s="176"/>
      <c r="Z117" s="177"/>
      <c r="AA117" s="300"/>
      <c r="AB117" s="505" t="s">
        <v>515</v>
      </c>
      <c r="AC117" s="302">
        <f t="shared" ref="AC117:AC123" si="42">IF($AB117="SI",$AA117,"")</f>
        <v>0</v>
      </c>
    </row>
    <row r="118" spans="3:52" ht="15" customHeight="1" x14ac:dyDescent="0.2">
      <c r="C118" s="242"/>
      <c r="D118" s="210"/>
      <c r="E118" s="175"/>
      <c r="F118" s="240"/>
      <c r="G118" s="496" t="s">
        <v>515</v>
      </c>
      <c r="H118" s="483">
        <f t="shared" si="36"/>
        <v>0</v>
      </c>
      <c r="I118" s="295"/>
      <c r="J118" s="176"/>
      <c r="K118" s="177"/>
      <c r="L118" s="240"/>
      <c r="M118" s="496" t="s">
        <v>515</v>
      </c>
      <c r="N118" s="483">
        <f t="shared" si="37"/>
        <v>0</v>
      </c>
      <c r="O118" s="176"/>
      <c r="P118" s="178"/>
      <c r="Q118" s="240"/>
      <c r="R118" s="496" t="s">
        <v>515</v>
      </c>
      <c r="S118" s="483">
        <f t="shared" si="38"/>
        <v>0</v>
      </c>
      <c r="T118" s="179"/>
      <c r="U118" s="178"/>
      <c r="V118" s="240"/>
      <c r="W118" s="496" t="s">
        <v>515</v>
      </c>
      <c r="X118" s="483">
        <f t="shared" si="41"/>
        <v>0</v>
      </c>
      <c r="Y118" s="176"/>
      <c r="Z118" s="177"/>
      <c r="AA118" s="300"/>
      <c r="AB118" s="505" t="s">
        <v>515</v>
      </c>
      <c r="AC118" s="302">
        <f t="shared" si="42"/>
        <v>0</v>
      </c>
    </row>
    <row r="119" spans="3:52" ht="15" customHeight="1" x14ac:dyDescent="0.2">
      <c r="C119" s="246"/>
      <c r="D119" s="210"/>
      <c r="E119" s="175"/>
      <c r="F119" s="240"/>
      <c r="G119" s="496" t="s">
        <v>515</v>
      </c>
      <c r="H119" s="483">
        <f t="shared" si="36"/>
        <v>0</v>
      </c>
      <c r="I119" s="295"/>
      <c r="J119" s="176"/>
      <c r="K119" s="177"/>
      <c r="L119" s="240"/>
      <c r="M119" s="496" t="s">
        <v>515</v>
      </c>
      <c r="N119" s="483">
        <f t="shared" si="37"/>
        <v>0</v>
      </c>
      <c r="O119" s="176"/>
      <c r="P119" s="178"/>
      <c r="Q119" s="240"/>
      <c r="R119" s="496" t="s">
        <v>515</v>
      </c>
      <c r="S119" s="483">
        <f t="shared" si="38"/>
        <v>0</v>
      </c>
      <c r="T119" s="179"/>
      <c r="U119" s="178"/>
      <c r="V119" s="240"/>
      <c r="W119" s="496" t="s">
        <v>515</v>
      </c>
      <c r="X119" s="483">
        <f t="shared" si="41"/>
        <v>0</v>
      </c>
      <c r="Y119" s="176"/>
      <c r="Z119" s="177"/>
      <c r="AA119" s="300"/>
      <c r="AB119" s="505" t="s">
        <v>515</v>
      </c>
      <c r="AC119" s="302">
        <f t="shared" si="42"/>
        <v>0</v>
      </c>
    </row>
    <row r="120" spans="3:52" ht="15" customHeight="1" x14ac:dyDescent="0.2">
      <c r="C120" s="242"/>
      <c r="D120" s="210"/>
      <c r="E120" s="175"/>
      <c r="F120" s="240"/>
      <c r="G120" s="496" t="s">
        <v>515</v>
      </c>
      <c r="H120" s="483">
        <f t="shared" si="36"/>
        <v>0</v>
      </c>
      <c r="I120" s="295"/>
      <c r="J120" s="176"/>
      <c r="K120" s="177"/>
      <c r="L120" s="240"/>
      <c r="M120" s="496" t="s">
        <v>515</v>
      </c>
      <c r="N120" s="483">
        <f t="shared" si="37"/>
        <v>0</v>
      </c>
      <c r="O120" s="176"/>
      <c r="P120" s="178"/>
      <c r="Q120" s="240"/>
      <c r="R120" s="496" t="s">
        <v>515</v>
      </c>
      <c r="S120" s="483">
        <f t="shared" si="38"/>
        <v>0</v>
      </c>
      <c r="T120" s="179"/>
      <c r="U120" s="178"/>
      <c r="V120" s="240"/>
      <c r="W120" s="496" t="s">
        <v>515</v>
      </c>
      <c r="X120" s="483">
        <f t="shared" si="41"/>
        <v>0</v>
      </c>
      <c r="Y120" s="176"/>
      <c r="Z120" s="177"/>
      <c r="AA120" s="300"/>
      <c r="AB120" s="505" t="s">
        <v>515</v>
      </c>
      <c r="AC120" s="302">
        <f t="shared" si="42"/>
        <v>0</v>
      </c>
    </row>
    <row r="121" spans="3:52" ht="15" customHeight="1" x14ac:dyDescent="0.2">
      <c r="C121" s="242"/>
      <c r="D121" s="210"/>
      <c r="E121" s="175"/>
      <c r="F121" s="240"/>
      <c r="G121" s="496" t="s">
        <v>515</v>
      </c>
      <c r="H121" s="483">
        <f t="shared" si="36"/>
        <v>0</v>
      </c>
      <c r="I121" s="295"/>
      <c r="J121" s="176"/>
      <c r="K121" s="177"/>
      <c r="L121" s="240"/>
      <c r="M121" s="496" t="s">
        <v>515</v>
      </c>
      <c r="N121" s="483">
        <f t="shared" si="37"/>
        <v>0</v>
      </c>
      <c r="O121" s="176"/>
      <c r="P121" s="178"/>
      <c r="Q121" s="240"/>
      <c r="R121" s="496" t="s">
        <v>515</v>
      </c>
      <c r="S121" s="483">
        <f t="shared" si="38"/>
        <v>0</v>
      </c>
      <c r="T121" s="179"/>
      <c r="U121" s="178"/>
      <c r="V121" s="240"/>
      <c r="W121" s="496" t="s">
        <v>515</v>
      </c>
      <c r="X121" s="483">
        <f t="shared" si="41"/>
        <v>0</v>
      </c>
      <c r="Y121" s="176"/>
      <c r="Z121" s="177"/>
      <c r="AA121" s="300"/>
      <c r="AB121" s="505" t="s">
        <v>515</v>
      </c>
      <c r="AC121" s="302">
        <f t="shared" si="42"/>
        <v>0</v>
      </c>
    </row>
    <row r="122" spans="3:52" ht="15" customHeight="1" x14ac:dyDescent="0.2">
      <c r="C122" s="242"/>
      <c r="D122" s="210"/>
      <c r="E122" s="175"/>
      <c r="F122" s="240"/>
      <c r="G122" s="496" t="s">
        <v>515</v>
      </c>
      <c r="H122" s="483">
        <f t="shared" si="36"/>
        <v>0</v>
      </c>
      <c r="I122" s="295"/>
      <c r="J122" s="176"/>
      <c r="K122" s="177"/>
      <c r="L122" s="240"/>
      <c r="M122" s="496" t="s">
        <v>515</v>
      </c>
      <c r="N122" s="483">
        <f t="shared" si="37"/>
        <v>0</v>
      </c>
      <c r="O122" s="176"/>
      <c r="P122" s="178"/>
      <c r="Q122" s="240"/>
      <c r="R122" s="496" t="s">
        <v>515</v>
      </c>
      <c r="S122" s="483">
        <f t="shared" si="38"/>
        <v>0</v>
      </c>
      <c r="T122" s="179"/>
      <c r="U122" s="178"/>
      <c r="V122" s="240"/>
      <c r="W122" s="496" t="s">
        <v>515</v>
      </c>
      <c r="X122" s="483">
        <f t="shared" si="41"/>
        <v>0</v>
      </c>
      <c r="Y122" s="176"/>
      <c r="Z122" s="178"/>
      <c r="AA122" s="300"/>
      <c r="AB122" s="505" t="s">
        <v>515</v>
      </c>
      <c r="AC122" s="302">
        <f t="shared" si="42"/>
        <v>0</v>
      </c>
      <c r="AS122" s="169"/>
      <c r="AY122" s="649" t="s">
        <v>31</v>
      </c>
      <c r="AZ122" s="650"/>
    </row>
    <row r="123" spans="3:52" ht="15" customHeight="1" thickBot="1" x14ac:dyDescent="0.25">
      <c r="C123" s="242"/>
      <c r="D123" s="213"/>
      <c r="E123" s="175"/>
      <c r="F123" s="240"/>
      <c r="G123" s="496" t="s">
        <v>515</v>
      </c>
      <c r="H123" s="484">
        <f t="shared" si="36"/>
        <v>0</v>
      </c>
      <c r="I123" s="295"/>
      <c r="J123" s="176"/>
      <c r="K123" s="177"/>
      <c r="L123" s="240"/>
      <c r="M123" s="492" t="s">
        <v>515</v>
      </c>
      <c r="N123" s="483">
        <f t="shared" si="37"/>
        <v>0</v>
      </c>
      <c r="O123" s="179"/>
      <c r="P123" s="178"/>
      <c r="Q123" s="240"/>
      <c r="R123" s="492" t="s">
        <v>515</v>
      </c>
      <c r="S123" s="483">
        <f t="shared" si="38"/>
        <v>0</v>
      </c>
      <c r="T123" s="179"/>
      <c r="U123" s="178"/>
      <c r="V123" s="240"/>
      <c r="W123" s="492" t="s">
        <v>515</v>
      </c>
      <c r="X123" s="286">
        <f t="shared" si="41"/>
        <v>0</v>
      </c>
      <c r="Y123" s="176"/>
      <c r="Z123" s="178"/>
      <c r="AA123" s="300"/>
      <c r="AB123" s="505" t="s">
        <v>515</v>
      </c>
      <c r="AC123" s="302">
        <f t="shared" si="42"/>
        <v>0</v>
      </c>
      <c r="AE123" s="185" t="s">
        <v>93</v>
      </c>
      <c r="AF123" s="186" t="s">
        <v>94</v>
      </c>
      <c r="AG123" s="186" t="s">
        <v>95</v>
      </c>
      <c r="AH123" s="186" t="s">
        <v>96</v>
      </c>
      <c r="AI123" s="186" t="s">
        <v>97</v>
      </c>
      <c r="AJ123" s="190"/>
      <c r="AK123" s="193"/>
      <c r="AL123" s="198" t="s">
        <v>114</v>
      </c>
      <c r="AM123" s="186" t="s">
        <v>118</v>
      </c>
      <c r="AN123" s="197" t="s">
        <v>121</v>
      </c>
      <c r="AO123" s="196" t="s">
        <v>124</v>
      </c>
      <c r="AP123" s="199" t="s">
        <v>31</v>
      </c>
      <c r="AQ123" s="193"/>
      <c r="AR123" s="169"/>
      <c r="AS123" s="188"/>
      <c r="AT123" s="188"/>
      <c r="AY123" s="290" t="s">
        <v>252</v>
      </c>
      <c r="AZ123" s="291" t="s">
        <v>253</v>
      </c>
    </row>
    <row r="124" spans="3:52" ht="20.100000000000001" customHeight="1" thickTop="1" thickBot="1" x14ac:dyDescent="0.25">
      <c r="C124" s="215"/>
      <c r="D124" s="476"/>
      <c r="E124" s="467" t="s">
        <v>198</v>
      </c>
      <c r="F124" s="468">
        <f>SUM(F109:F123)</f>
        <v>0</v>
      </c>
      <c r="G124" s="494"/>
      <c r="H124" s="485">
        <f>SUM(H109:H123)</f>
        <v>0</v>
      </c>
      <c r="I124" s="216"/>
      <c r="J124" s="469" t="s">
        <v>114</v>
      </c>
      <c r="K124" s="481" t="s">
        <v>199</v>
      </c>
      <c r="L124" s="470">
        <f>SUM(L109:L123)</f>
        <v>0</v>
      </c>
      <c r="M124" s="499"/>
      <c r="N124" s="486">
        <f>SUM(N109:N123)</f>
        <v>0</v>
      </c>
      <c r="O124" s="471" t="s">
        <v>118</v>
      </c>
      <c r="P124" s="472" t="s">
        <v>199</v>
      </c>
      <c r="Q124" s="473">
        <f>SUM(Q109:Q123)</f>
        <v>0</v>
      </c>
      <c r="R124" s="500"/>
      <c r="S124" s="489">
        <f>SUM(S109:S123)</f>
        <v>0</v>
      </c>
      <c r="T124" s="474" t="s">
        <v>121</v>
      </c>
      <c r="U124" s="480" t="s">
        <v>199</v>
      </c>
      <c r="V124" s="477">
        <f>SUM(V109:V123)</f>
        <v>0</v>
      </c>
      <c r="W124" s="502"/>
      <c r="X124" s="487">
        <f>SUM(X109:X123)</f>
        <v>0</v>
      </c>
      <c r="Y124" s="475" t="s">
        <v>124</v>
      </c>
      <c r="Z124" s="479" t="s">
        <v>199</v>
      </c>
      <c r="AA124" s="478">
        <f>SUM(AA109:AA123)</f>
        <v>0</v>
      </c>
      <c r="AB124" s="506"/>
      <c r="AC124" s="488">
        <f>SUM(AC109:AC123)</f>
        <v>0</v>
      </c>
      <c r="AE124" s="189">
        <f>IF(AT124=1,F124,"")</f>
        <v>0</v>
      </c>
      <c r="AF124" s="189" t="str">
        <f>IF(AT124=2,F124,"")</f>
        <v/>
      </c>
      <c r="AG124" s="189" t="str">
        <f>IF(AT124=3,F124,"")</f>
        <v/>
      </c>
      <c r="AH124" s="189" t="str">
        <f>IF(AT124=4,F124,"")</f>
        <v/>
      </c>
      <c r="AI124" s="189" t="str">
        <f>IF(AT124=5,F124,"")</f>
        <v/>
      </c>
      <c r="AL124" s="189">
        <f>L124</f>
        <v>0</v>
      </c>
      <c r="AM124" s="189">
        <f>Q124</f>
        <v>0</v>
      </c>
      <c r="AN124" s="189">
        <f>V124</f>
        <v>0</v>
      </c>
      <c r="AO124" s="189">
        <f>AA124</f>
        <v>0</v>
      </c>
      <c r="AP124" s="189">
        <f>L124+Q124+V124+AA124</f>
        <v>0</v>
      </c>
      <c r="AR124" s="187"/>
      <c r="AS124" s="2" t="str">
        <f>VLOOKUP(F124,$AR$7:$AS$11,2)</f>
        <v>&lt; 95</v>
      </c>
      <c r="AT124" s="48">
        <f>VLOOKUP(F124,$AR$7:$AT$11,3)</f>
        <v>1</v>
      </c>
      <c r="AU124" s="190"/>
      <c r="AW124" s="190"/>
      <c r="AY124" s="292">
        <f>F124</f>
        <v>0</v>
      </c>
      <c r="AZ124" s="292">
        <f>L124+V124+AA124</f>
        <v>0</v>
      </c>
    </row>
    <row r="125" spans="3:52" ht="15" customHeight="1" thickBot="1" x14ac:dyDescent="0.25">
      <c r="H125" s="283"/>
      <c r="I125" s="16"/>
    </row>
    <row r="126" spans="3:52" ht="15" customHeight="1" x14ac:dyDescent="0.2">
      <c r="C126" s="634">
        <v>7</v>
      </c>
      <c r="D126" s="209">
        <v>1</v>
      </c>
      <c r="E126" s="204"/>
      <c r="F126" s="239"/>
      <c r="G126" s="495" t="s">
        <v>515</v>
      </c>
      <c r="H126" s="482">
        <f t="shared" ref="H126:H140" si="43">IF(G126="SI",F126,0)</f>
        <v>0</v>
      </c>
      <c r="I126" s="294"/>
      <c r="J126" s="205"/>
      <c r="K126" s="206"/>
      <c r="L126" s="239"/>
      <c r="M126" s="495" t="s">
        <v>515</v>
      </c>
      <c r="N126" s="482">
        <f t="shared" ref="N126:N140" si="44">IF($M126="SI",$L126,"")</f>
        <v>0</v>
      </c>
      <c r="O126" s="205"/>
      <c r="P126" s="206"/>
      <c r="Q126" s="239"/>
      <c r="R126" s="495" t="s">
        <v>515</v>
      </c>
      <c r="S126" s="482">
        <f t="shared" ref="S126:S140" si="45">IF($R126="SI",$Q126,0)</f>
        <v>0</v>
      </c>
      <c r="T126" s="205"/>
      <c r="U126" s="206"/>
      <c r="V126" s="239"/>
      <c r="W126" s="495" t="s">
        <v>515</v>
      </c>
      <c r="X126" s="285">
        <f>IF($W126="SI",$V126,"")</f>
        <v>0</v>
      </c>
      <c r="Y126" s="205"/>
      <c r="Z126" s="206"/>
      <c r="AA126" s="303"/>
      <c r="AB126" s="504" t="s">
        <v>515</v>
      </c>
      <c r="AC126" s="301">
        <f t="shared" ref="AC126:AC132" si="46">IF($AB126="SI",$AA126,"")</f>
        <v>0</v>
      </c>
    </row>
    <row r="127" spans="3:52" ht="15" customHeight="1" x14ac:dyDescent="0.2">
      <c r="C127" s="635"/>
      <c r="D127" s="210">
        <v>2</v>
      </c>
      <c r="E127" s="175"/>
      <c r="F127" s="240"/>
      <c r="G127" s="496" t="s">
        <v>515</v>
      </c>
      <c r="H127" s="483">
        <f t="shared" si="43"/>
        <v>0</v>
      </c>
      <c r="I127" s="295"/>
      <c r="J127" s="176"/>
      <c r="K127" s="177"/>
      <c r="L127" s="240"/>
      <c r="M127" s="496" t="s">
        <v>515</v>
      </c>
      <c r="N127" s="483">
        <f t="shared" si="44"/>
        <v>0</v>
      </c>
      <c r="O127" s="176"/>
      <c r="P127" s="178"/>
      <c r="Q127" s="240"/>
      <c r="R127" s="496" t="s">
        <v>515</v>
      </c>
      <c r="S127" s="483">
        <f t="shared" si="45"/>
        <v>0</v>
      </c>
      <c r="T127" s="176"/>
      <c r="U127" s="178"/>
      <c r="V127" s="240"/>
      <c r="W127" s="496" t="s">
        <v>515</v>
      </c>
      <c r="X127" s="483">
        <f t="shared" ref="X127" si="47">IF($W127="SI",$V127,"")</f>
        <v>0</v>
      </c>
      <c r="Y127" s="176"/>
      <c r="Z127" s="177"/>
      <c r="AA127" s="300"/>
      <c r="AB127" s="505" t="s">
        <v>515</v>
      </c>
      <c r="AC127" s="302">
        <f t="shared" si="46"/>
        <v>0</v>
      </c>
    </row>
    <row r="128" spans="3:52" ht="15" customHeight="1" x14ac:dyDescent="0.2">
      <c r="C128" s="636"/>
      <c r="D128" s="210">
        <v>3</v>
      </c>
      <c r="E128" s="175"/>
      <c r="F128" s="240"/>
      <c r="G128" s="496" t="s">
        <v>515</v>
      </c>
      <c r="H128" s="483">
        <f t="shared" si="43"/>
        <v>0</v>
      </c>
      <c r="I128" s="295"/>
      <c r="J128" s="176"/>
      <c r="K128" s="177"/>
      <c r="L128" s="240"/>
      <c r="M128" s="496" t="s">
        <v>515</v>
      </c>
      <c r="N128" s="483">
        <f t="shared" si="44"/>
        <v>0</v>
      </c>
      <c r="O128" s="176"/>
      <c r="P128" s="178"/>
      <c r="Q128" s="240"/>
      <c r="R128" s="496" t="s">
        <v>515</v>
      </c>
      <c r="S128" s="483">
        <f t="shared" si="45"/>
        <v>0</v>
      </c>
      <c r="T128" s="179"/>
      <c r="U128" s="178"/>
      <c r="V128" s="240"/>
      <c r="W128" s="496" t="s">
        <v>515</v>
      </c>
      <c r="X128" s="483">
        <f>IF($W128="SI",$V128,"")</f>
        <v>0</v>
      </c>
      <c r="Y128" s="176"/>
      <c r="Z128" s="177"/>
      <c r="AA128" s="300"/>
      <c r="AB128" s="505" t="s">
        <v>515</v>
      </c>
      <c r="AC128" s="302">
        <f t="shared" si="46"/>
        <v>0</v>
      </c>
    </row>
    <row r="129" spans="3:52" ht="15" customHeight="1" x14ac:dyDescent="0.2">
      <c r="C129" s="246" t="s">
        <v>189</v>
      </c>
      <c r="D129" s="210">
        <v>4</v>
      </c>
      <c r="E129" s="175"/>
      <c r="F129" s="240"/>
      <c r="G129" s="496" t="s">
        <v>515</v>
      </c>
      <c r="H129" s="483">
        <f t="shared" si="43"/>
        <v>0</v>
      </c>
      <c r="I129" s="295"/>
      <c r="J129" s="176"/>
      <c r="K129" s="177"/>
      <c r="L129" s="240"/>
      <c r="M129" s="496" t="s">
        <v>515</v>
      </c>
      <c r="N129" s="483">
        <f t="shared" si="44"/>
        <v>0</v>
      </c>
      <c r="O129" s="176"/>
      <c r="P129" s="178"/>
      <c r="Q129" s="240"/>
      <c r="R129" s="496" t="s">
        <v>515</v>
      </c>
      <c r="S129" s="483">
        <f t="shared" si="45"/>
        <v>0</v>
      </c>
      <c r="T129" s="179"/>
      <c r="U129" s="178"/>
      <c r="V129" s="240"/>
      <c r="W129" s="496" t="s">
        <v>515</v>
      </c>
      <c r="X129" s="483">
        <f t="shared" ref="X129:X140" si="48">IF($W129="SI",$V129,"")</f>
        <v>0</v>
      </c>
      <c r="Y129" s="176"/>
      <c r="Z129" s="178"/>
      <c r="AA129" s="300"/>
      <c r="AB129" s="505" t="s">
        <v>515</v>
      </c>
      <c r="AC129" s="302">
        <f t="shared" si="46"/>
        <v>0</v>
      </c>
    </row>
    <row r="130" spans="3:52" ht="15" customHeight="1" x14ac:dyDescent="0.2">
      <c r="C130" s="207" t="s">
        <v>210</v>
      </c>
      <c r="D130" s="210">
        <v>5</v>
      </c>
      <c r="E130" s="175"/>
      <c r="F130" s="240"/>
      <c r="G130" s="496" t="s">
        <v>515</v>
      </c>
      <c r="H130" s="483">
        <f t="shared" si="43"/>
        <v>0</v>
      </c>
      <c r="I130" s="295"/>
      <c r="J130" s="176"/>
      <c r="K130" s="177"/>
      <c r="L130" s="240"/>
      <c r="M130" s="496" t="s">
        <v>515</v>
      </c>
      <c r="N130" s="483">
        <f t="shared" si="44"/>
        <v>0</v>
      </c>
      <c r="O130" s="176"/>
      <c r="P130" s="178"/>
      <c r="Q130" s="240"/>
      <c r="R130" s="496" t="s">
        <v>515</v>
      </c>
      <c r="S130" s="483">
        <f t="shared" si="45"/>
        <v>0</v>
      </c>
      <c r="T130" s="179"/>
      <c r="U130" s="178"/>
      <c r="V130" s="240"/>
      <c r="W130" s="496" t="s">
        <v>515</v>
      </c>
      <c r="X130" s="483">
        <f t="shared" si="48"/>
        <v>0</v>
      </c>
      <c r="Y130" s="176"/>
      <c r="Z130" s="177"/>
      <c r="AA130" s="300"/>
      <c r="AB130" s="505" t="s">
        <v>515</v>
      </c>
      <c r="AC130" s="302">
        <f t="shared" si="46"/>
        <v>0</v>
      </c>
    </row>
    <row r="131" spans="3:52" ht="15" customHeight="1" x14ac:dyDescent="0.2">
      <c r="C131" s="246"/>
      <c r="D131" s="210"/>
      <c r="E131" s="175"/>
      <c r="F131" s="240"/>
      <c r="G131" s="496" t="s">
        <v>515</v>
      </c>
      <c r="H131" s="483">
        <f t="shared" si="43"/>
        <v>0</v>
      </c>
      <c r="I131" s="295"/>
      <c r="J131" s="176"/>
      <c r="K131" s="177"/>
      <c r="L131" s="240"/>
      <c r="M131" s="496" t="s">
        <v>515</v>
      </c>
      <c r="N131" s="483">
        <f t="shared" si="44"/>
        <v>0</v>
      </c>
      <c r="O131" s="176"/>
      <c r="P131" s="178"/>
      <c r="Q131" s="240"/>
      <c r="R131" s="496" t="s">
        <v>515</v>
      </c>
      <c r="S131" s="483">
        <f t="shared" si="45"/>
        <v>0</v>
      </c>
      <c r="T131" s="179"/>
      <c r="U131" s="178"/>
      <c r="V131" s="240"/>
      <c r="W131" s="496" t="s">
        <v>515</v>
      </c>
      <c r="X131" s="483">
        <f t="shared" si="48"/>
        <v>0</v>
      </c>
      <c r="Y131" s="176"/>
      <c r="Z131" s="178"/>
      <c r="AA131" s="300"/>
      <c r="AB131" s="505" t="s">
        <v>515</v>
      </c>
      <c r="AC131" s="302">
        <f t="shared" si="46"/>
        <v>0</v>
      </c>
    </row>
    <row r="132" spans="3:52" ht="15" customHeight="1" x14ac:dyDescent="0.2">
      <c r="C132" s="242"/>
      <c r="D132" s="210"/>
      <c r="E132" s="175"/>
      <c r="F132" s="240"/>
      <c r="G132" s="496" t="s">
        <v>515</v>
      </c>
      <c r="H132" s="483">
        <f t="shared" si="43"/>
        <v>0</v>
      </c>
      <c r="I132" s="295"/>
      <c r="J132" s="176"/>
      <c r="K132" s="177"/>
      <c r="L132" s="240"/>
      <c r="M132" s="496" t="s">
        <v>515</v>
      </c>
      <c r="N132" s="483">
        <f t="shared" si="44"/>
        <v>0</v>
      </c>
      <c r="O132" s="176"/>
      <c r="P132" s="178"/>
      <c r="Q132" s="240"/>
      <c r="R132" s="496" t="s">
        <v>515</v>
      </c>
      <c r="S132" s="483">
        <f t="shared" si="45"/>
        <v>0</v>
      </c>
      <c r="T132" s="179"/>
      <c r="U132" s="178"/>
      <c r="V132" s="240"/>
      <c r="W132" s="496" t="s">
        <v>515</v>
      </c>
      <c r="X132" s="483">
        <f t="shared" si="48"/>
        <v>0</v>
      </c>
      <c r="Y132" s="176"/>
      <c r="Z132" s="177"/>
      <c r="AA132" s="300"/>
      <c r="AB132" s="505" t="s">
        <v>515</v>
      </c>
      <c r="AC132" s="302">
        <f t="shared" si="46"/>
        <v>0</v>
      </c>
    </row>
    <row r="133" spans="3:52" ht="15" customHeight="1" x14ac:dyDescent="0.2">
      <c r="C133" s="242"/>
      <c r="D133" s="210"/>
      <c r="E133" s="175"/>
      <c r="F133" s="240"/>
      <c r="G133" s="496" t="s">
        <v>515</v>
      </c>
      <c r="H133" s="483">
        <f t="shared" si="43"/>
        <v>0</v>
      </c>
      <c r="I133" s="295"/>
      <c r="J133" s="176"/>
      <c r="K133" s="177"/>
      <c r="L133" s="240"/>
      <c r="M133" s="496" t="s">
        <v>515</v>
      </c>
      <c r="N133" s="483">
        <f t="shared" si="44"/>
        <v>0</v>
      </c>
      <c r="O133" s="176"/>
      <c r="P133" s="178"/>
      <c r="Q133" s="240"/>
      <c r="R133" s="496" t="s">
        <v>515</v>
      </c>
      <c r="S133" s="483">
        <f t="shared" si="45"/>
        <v>0</v>
      </c>
      <c r="T133" s="179"/>
      <c r="U133" s="178"/>
      <c r="V133" s="240"/>
      <c r="W133" s="496" t="s">
        <v>515</v>
      </c>
      <c r="X133" s="483">
        <f t="shared" si="48"/>
        <v>0</v>
      </c>
      <c r="Y133" s="176"/>
      <c r="Z133" s="178"/>
      <c r="AA133" s="300"/>
      <c r="AB133" s="505" t="s">
        <v>515</v>
      </c>
      <c r="AC133" s="302">
        <f>IF($AB133="SI",$AA133,"")</f>
        <v>0</v>
      </c>
    </row>
    <row r="134" spans="3:52" ht="15" customHeight="1" x14ac:dyDescent="0.2">
      <c r="C134" s="242"/>
      <c r="D134" s="210"/>
      <c r="E134" s="175"/>
      <c r="F134" s="240"/>
      <c r="G134" s="496" t="s">
        <v>515</v>
      </c>
      <c r="H134" s="483">
        <f t="shared" si="43"/>
        <v>0</v>
      </c>
      <c r="I134" s="295"/>
      <c r="J134" s="176"/>
      <c r="K134" s="177"/>
      <c r="L134" s="240"/>
      <c r="M134" s="496" t="s">
        <v>515</v>
      </c>
      <c r="N134" s="483">
        <f t="shared" si="44"/>
        <v>0</v>
      </c>
      <c r="O134" s="176"/>
      <c r="P134" s="178"/>
      <c r="Q134" s="240"/>
      <c r="R134" s="496" t="s">
        <v>515</v>
      </c>
      <c r="S134" s="483">
        <f t="shared" si="45"/>
        <v>0</v>
      </c>
      <c r="T134" s="179"/>
      <c r="U134" s="178"/>
      <c r="V134" s="240"/>
      <c r="W134" s="496" t="s">
        <v>515</v>
      </c>
      <c r="X134" s="483">
        <f t="shared" si="48"/>
        <v>0</v>
      </c>
      <c r="Y134" s="176"/>
      <c r="Z134" s="177"/>
      <c r="AA134" s="300"/>
      <c r="AB134" s="505" t="s">
        <v>515</v>
      </c>
      <c r="AC134" s="302">
        <f t="shared" ref="AC134:AC140" si="49">IF($AB134="SI",$AA134,"")</f>
        <v>0</v>
      </c>
    </row>
    <row r="135" spans="3:52" ht="15" customHeight="1" x14ac:dyDescent="0.2">
      <c r="C135" s="242"/>
      <c r="D135" s="210"/>
      <c r="E135" s="175"/>
      <c r="F135" s="240"/>
      <c r="G135" s="496" t="s">
        <v>515</v>
      </c>
      <c r="H135" s="483">
        <f t="shared" si="43"/>
        <v>0</v>
      </c>
      <c r="I135" s="295"/>
      <c r="J135" s="176"/>
      <c r="K135" s="177"/>
      <c r="L135" s="240"/>
      <c r="M135" s="496" t="s">
        <v>515</v>
      </c>
      <c r="N135" s="483">
        <f t="shared" si="44"/>
        <v>0</v>
      </c>
      <c r="O135" s="176"/>
      <c r="P135" s="178"/>
      <c r="Q135" s="240"/>
      <c r="R135" s="496" t="s">
        <v>515</v>
      </c>
      <c r="S135" s="483">
        <f t="shared" si="45"/>
        <v>0</v>
      </c>
      <c r="T135" s="179"/>
      <c r="U135" s="178"/>
      <c r="V135" s="240"/>
      <c r="W135" s="496" t="s">
        <v>515</v>
      </c>
      <c r="X135" s="483">
        <f t="shared" si="48"/>
        <v>0</v>
      </c>
      <c r="Y135" s="176"/>
      <c r="Z135" s="177"/>
      <c r="AA135" s="300"/>
      <c r="AB135" s="505" t="s">
        <v>515</v>
      </c>
      <c r="AC135" s="302">
        <f t="shared" si="49"/>
        <v>0</v>
      </c>
    </row>
    <row r="136" spans="3:52" ht="15" customHeight="1" x14ac:dyDescent="0.2">
      <c r="C136" s="246"/>
      <c r="D136" s="210"/>
      <c r="E136" s="175"/>
      <c r="F136" s="240"/>
      <c r="G136" s="496" t="s">
        <v>515</v>
      </c>
      <c r="H136" s="483">
        <f t="shared" si="43"/>
        <v>0</v>
      </c>
      <c r="I136" s="295"/>
      <c r="J136" s="176"/>
      <c r="K136" s="177"/>
      <c r="L136" s="240"/>
      <c r="M136" s="496" t="s">
        <v>515</v>
      </c>
      <c r="N136" s="483">
        <f t="shared" si="44"/>
        <v>0</v>
      </c>
      <c r="O136" s="176"/>
      <c r="P136" s="178"/>
      <c r="Q136" s="240"/>
      <c r="R136" s="496" t="s">
        <v>515</v>
      </c>
      <c r="S136" s="483">
        <f t="shared" si="45"/>
        <v>0</v>
      </c>
      <c r="T136" s="179"/>
      <c r="U136" s="178"/>
      <c r="V136" s="240"/>
      <c r="W136" s="496" t="s">
        <v>515</v>
      </c>
      <c r="X136" s="483">
        <f t="shared" si="48"/>
        <v>0</v>
      </c>
      <c r="Y136" s="176"/>
      <c r="Z136" s="177"/>
      <c r="AA136" s="300"/>
      <c r="AB136" s="505" t="s">
        <v>515</v>
      </c>
      <c r="AC136" s="302">
        <f t="shared" si="49"/>
        <v>0</v>
      </c>
    </row>
    <row r="137" spans="3:52" ht="15" customHeight="1" x14ac:dyDescent="0.2">
      <c r="C137" s="242"/>
      <c r="D137" s="210"/>
      <c r="E137" s="175"/>
      <c r="F137" s="240"/>
      <c r="G137" s="496" t="s">
        <v>515</v>
      </c>
      <c r="H137" s="483">
        <f t="shared" si="43"/>
        <v>0</v>
      </c>
      <c r="I137" s="295"/>
      <c r="J137" s="176"/>
      <c r="K137" s="177"/>
      <c r="L137" s="240"/>
      <c r="M137" s="496" t="s">
        <v>515</v>
      </c>
      <c r="N137" s="483">
        <f t="shared" si="44"/>
        <v>0</v>
      </c>
      <c r="O137" s="176"/>
      <c r="P137" s="178"/>
      <c r="Q137" s="240"/>
      <c r="R137" s="496" t="s">
        <v>515</v>
      </c>
      <c r="S137" s="483">
        <f t="shared" si="45"/>
        <v>0</v>
      </c>
      <c r="T137" s="179"/>
      <c r="U137" s="178"/>
      <c r="V137" s="240"/>
      <c r="W137" s="496" t="s">
        <v>515</v>
      </c>
      <c r="X137" s="483">
        <f t="shared" si="48"/>
        <v>0</v>
      </c>
      <c r="Y137" s="176"/>
      <c r="Z137" s="177"/>
      <c r="AA137" s="300"/>
      <c r="AB137" s="505" t="s">
        <v>515</v>
      </c>
      <c r="AC137" s="302">
        <f t="shared" si="49"/>
        <v>0</v>
      </c>
    </row>
    <row r="138" spans="3:52" ht="15" customHeight="1" x14ac:dyDescent="0.2">
      <c r="C138" s="242"/>
      <c r="D138" s="210"/>
      <c r="E138" s="175"/>
      <c r="F138" s="240"/>
      <c r="G138" s="496" t="s">
        <v>515</v>
      </c>
      <c r="H138" s="483">
        <f t="shared" si="43"/>
        <v>0</v>
      </c>
      <c r="I138" s="295"/>
      <c r="J138" s="176"/>
      <c r="K138" s="177"/>
      <c r="L138" s="240"/>
      <c r="M138" s="496" t="s">
        <v>515</v>
      </c>
      <c r="N138" s="483">
        <f t="shared" si="44"/>
        <v>0</v>
      </c>
      <c r="O138" s="176"/>
      <c r="P138" s="178"/>
      <c r="Q138" s="240"/>
      <c r="R138" s="496" t="s">
        <v>515</v>
      </c>
      <c r="S138" s="483">
        <f t="shared" si="45"/>
        <v>0</v>
      </c>
      <c r="T138" s="179"/>
      <c r="U138" s="178"/>
      <c r="V138" s="240"/>
      <c r="W138" s="496" t="s">
        <v>515</v>
      </c>
      <c r="X138" s="483">
        <f t="shared" si="48"/>
        <v>0</v>
      </c>
      <c r="Y138" s="176"/>
      <c r="Z138" s="177"/>
      <c r="AA138" s="300"/>
      <c r="AB138" s="505" t="s">
        <v>515</v>
      </c>
      <c r="AC138" s="302">
        <f t="shared" si="49"/>
        <v>0</v>
      </c>
    </row>
    <row r="139" spans="3:52" ht="15" customHeight="1" x14ac:dyDescent="0.2">
      <c r="C139" s="242"/>
      <c r="D139" s="210"/>
      <c r="E139" s="175"/>
      <c r="F139" s="240"/>
      <c r="G139" s="496" t="s">
        <v>515</v>
      </c>
      <c r="H139" s="483">
        <f t="shared" si="43"/>
        <v>0</v>
      </c>
      <c r="I139" s="295"/>
      <c r="J139" s="176"/>
      <c r="K139" s="177"/>
      <c r="L139" s="240"/>
      <c r="M139" s="496" t="s">
        <v>515</v>
      </c>
      <c r="N139" s="483">
        <f t="shared" si="44"/>
        <v>0</v>
      </c>
      <c r="O139" s="176"/>
      <c r="P139" s="178"/>
      <c r="Q139" s="240"/>
      <c r="R139" s="496" t="s">
        <v>515</v>
      </c>
      <c r="S139" s="483">
        <f t="shared" si="45"/>
        <v>0</v>
      </c>
      <c r="T139" s="179"/>
      <c r="U139" s="178"/>
      <c r="V139" s="240"/>
      <c r="W139" s="496" t="s">
        <v>515</v>
      </c>
      <c r="X139" s="483">
        <f t="shared" si="48"/>
        <v>0</v>
      </c>
      <c r="Y139" s="176"/>
      <c r="Z139" s="178"/>
      <c r="AA139" s="300"/>
      <c r="AB139" s="505" t="s">
        <v>515</v>
      </c>
      <c r="AC139" s="302">
        <f t="shared" si="49"/>
        <v>0</v>
      </c>
      <c r="AS139" s="169"/>
      <c r="AY139" s="649" t="s">
        <v>31</v>
      </c>
      <c r="AZ139" s="650"/>
    </row>
    <row r="140" spans="3:52" ht="15" customHeight="1" thickBot="1" x14ac:dyDescent="0.25">
      <c r="C140" s="242"/>
      <c r="D140" s="213"/>
      <c r="E140" s="175"/>
      <c r="F140" s="240"/>
      <c r="G140" s="496" t="s">
        <v>515</v>
      </c>
      <c r="H140" s="484">
        <f t="shared" si="43"/>
        <v>0</v>
      </c>
      <c r="I140" s="295"/>
      <c r="J140" s="176"/>
      <c r="K140" s="177"/>
      <c r="L140" s="240"/>
      <c r="M140" s="492" t="s">
        <v>515</v>
      </c>
      <c r="N140" s="483">
        <f t="shared" si="44"/>
        <v>0</v>
      </c>
      <c r="O140" s="179"/>
      <c r="P140" s="178"/>
      <c r="Q140" s="240"/>
      <c r="R140" s="492" t="s">
        <v>515</v>
      </c>
      <c r="S140" s="483">
        <f t="shared" si="45"/>
        <v>0</v>
      </c>
      <c r="T140" s="179"/>
      <c r="U140" s="178"/>
      <c r="V140" s="240"/>
      <c r="W140" s="492" t="s">
        <v>515</v>
      </c>
      <c r="X140" s="286">
        <f t="shared" si="48"/>
        <v>0</v>
      </c>
      <c r="Y140" s="176"/>
      <c r="Z140" s="178"/>
      <c r="AA140" s="300"/>
      <c r="AB140" s="505" t="s">
        <v>515</v>
      </c>
      <c r="AC140" s="302">
        <f t="shared" si="49"/>
        <v>0</v>
      </c>
      <c r="AE140" s="185" t="s">
        <v>93</v>
      </c>
      <c r="AF140" s="186" t="s">
        <v>94</v>
      </c>
      <c r="AG140" s="186" t="s">
        <v>95</v>
      </c>
      <c r="AH140" s="186" t="s">
        <v>96</v>
      </c>
      <c r="AI140" s="186" t="s">
        <v>97</v>
      </c>
      <c r="AJ140" s="190"/>
      <c r="AK140" s="193"/>
      <c r="AL140" s="198" t="s">
        <v>114</v>
      </c>
      <c r="AM140" s="186" t="s">
        <v>118</v>
      </c>
      <c r="AN140" s="197" t="s">
        <v>121</v>
      </c>
      <c r="AO140" s="196" t="s">
        <v>124</v>
      </c>
      <c r="AP140" s="199" t="s">
        <v>31</v>
      </c>
      <c r="AQ140" s="193"/>
      <c r="AR140" s="169"/>
      <c r="AS140" s="188"/>
      <c r="AT140" s="188"/>
      <c r="AY140" s="290" t="s">
        <v>252</v>
      </c>
      <c r="AZ140" s="291" t="s">
        <v>253</v>
      </c>
    </row>
    <row r="141" spans="3:52" ht="20.100000000000001" customHeight="1" thickTop="1" thickBot="1" x14ac:dyDescent="0.25">
      <c r="C141" s="215"/>
      <c r="D141" s="476"/>
      <c r="E141" s="467" t="s">
        <v>198</v>
      </c>
      <c r="F141" s="468">
        <f>SUM(F126:F140)</f>
        <v>0</v>
      </c>
      <c r="G141" s="494"/>
      <c r="H141" s="485">
        <f>SUM(H126:H140)</f>
        <v>0</v>
      </c>
      <c r="I141" s="216"/>
      <c r="J141" s="469" t="s">
        <v>114</v>
      </c>
      <c r="K141" s="481" t="s">
        <v>199</v>
      </c>
      <c r="L141" s="470">
        <f>SUM(L126:L140)</f>
        <v>0</v>
      </c>
      <c r="M141" s="499"/>
      <c r="N141" s="486">
        <f>SUM(N126:N140)</f>
        <v>0</v>
      </c>
      <c r="O141" s="471" t="s">
        <v>118</v>
      </c>
      <c r="P141" s="472" t="s">
        <v>199</v>
      </c>
      <c r="Q141" s="473">
        <f>SUM(Q126:Q140)</f>
        <v>0</v>
      </c>
      <c r="R141" s="500"/>
      <c r="S141" s="489">
        <f>SUM(S126:S140)</f>
        <v>0</v>
      </c>
      <c r="T141" s="474" t="s">
        <v>121</v>
      </c>
      <c r="U141" s="480" t="s">
        <v>199</v>
      </c>
      <c r="V141" s="477">
        <f>SUM(V126:V140)</f>
        <v>0</v>
      </c>
      <c r="W141" s="502"/>
      <c r="X141" s="487">
        <f>SUM(X126:X140)</f>
        <v>0</v>
      </c>
      <c r="Y141" s="475" t="s">
        <v>124</v>
      </c>
      <c r="Z141" s="479" t="s">
        <v>199</v>
      </c>
      <c r="AA141" s="478">
        <f>SUM(AA126:AA140)</f>
        <v>0</v>
      </c>
      <c r="AB141" s="506"/>
      <c r="AC141" s="488">
        <f>SUM(AC126:AC140)</f>
        <v>0</v>
      </c>
      <c r="AE141" s="189">
        <f>IF(AT141=1,F141,"")</f>
        <v>0</v>
      </c>
      <c r="AF141" s="189" t="str">
        <f>IF(AT141=2,F141,"")</f>
        <v/>
      </c>
      <c r="AG141" s="189" t="str">
        <f>IF(AT141=3,F141,"")</f>
        <v/>
      </c>
      <c r="AH141" s="189" t="str">
        <f>IF(AT141=4,F141,"")</f>
        <v/>
      </c>
      <c r="AI141" s="189" t="str">
        <f>IF(AT141=5,F141,"")</f>
        <v/>
      </c>
      <c r="AL141" s="189">
        <f>L141</f>
        <v>0</v>
      </c>
      <c r="AM141" s="189">
        <f>Q141</f>
        <v>0</v>
      </c>
      <c r="AN141" s="189">
        <f>V141</f>
        <v>0</v>
      </c>
      <c r="AO141" s="189">
        <f>AA141</f>
        <v>0</v>
      </c>
      <c r="AP141" s="189">
        <f>L141+Q141+V141+AA141</f>
        <v>0</v>
      </c>
      <c r="AR141" s="187"/>
      <c r="AS141" s="2" t="str">
        <f>VLOOKUP(F141,$AR$7:$AS$11,2)</f>
        <v>&lt; 95</v>
      </c>
      <c r="AT141" s="48">
        <f>VLOOKUP(F141,$AR$7:$AT$11,3)</f>
        <v>1</v>
      </c>
      <c r="AU141" s="190"/>
      <c r="AW141" s="190"/>
      <c r="AY141" s="292">
        <f>F141</f>
        <v>0</v>
      </c>
      <c r="AZ141" s="292">
        <f>L141+V141+AA141</f>
        <v>0</v>
      </c>
    </row>
    <row r="142" spans="3:52" ht="15" customHeight="1" thickBot="1" x14ac:dyDescent="0.25">
      <c r="H142" s="283"/>
      <c r="I142" s="16"/>
    </row>
    <row r="143" spans="3:52" ht="15" customHeight="1" x14ac:dyDescent="0.2">
      <c r="C143" s="634">
        <v>8</v>
      </c>
      <c r="D143" s="209">
        <v>1</v>
      </c>
      <c r="E143" s="204"/>
      <c r="F143" s="239"/>
      <c r="G143" s="495" t="s">
        <v>515</v>
      </c>
      <c r="H143" s="482">
        <f t="shared" ref="H143:H157" si="50">IF(G143="SI",F143,0)</f>
        <v>0</v>
      </c>
      <c r="I143" s="294"/>
      <c r="J143" s="205"/>
      <c r="K143" s="206"/>
      <c r="L143" s="239"/>
      <c r="M143" s="495" t="s">
        <v>515</v>
      </c>
      <c r="N143" s="482">
        <f t="shared" ref="N143:N157" si="51">IF($M143="SI",$L143,"")</f>
        <v>0</v>
      </c>
      <c r="O143" s="205"/>
      <c r="P143" s="206"/>
      <c r="Q143" s="239"/>
      <c r="R143" s="495" t="s">
        <v>515</v>
      </c>
      <c r="S143" s="482">
        <f t="shared" ref="S143:S157" si="52">IF($R143="SI",$Q143,0)</f>
        <v>0</v>
      </c>
      <c r="T143" s="205"/>
      <c r="U143" s="206"/>
      <c r="V143" s="239"/>
      <c r="W143" s="495" t="s">
        <v>515</v>
      </c>
      <c r="X143" s="285">
        <f>IF($W143="SI",$V143,"")</f>
        <v>0</v>
      </c>
      <c r="Y143" s="205"/>
      <c r="Z143" s="206"/>
      <c r="AA143" s="303"/>
      <c r="AB143" s="504" t="s">
        <v>515</v>
      </c>
      <c r="AC143" s="301">
        <f t="shared" ref="AC143:AC149" si="53">IF($AB143="SI",$AA143,"")</f>
        <v>0</v>
      </c>
    </row>
    <row r="144" spans="3:52" ht="15" customHeight="1" x14ac:dyDescent="0.2">
      <c r="C144" s="635"/>
      <c r="D144" s="210">
        <v>2</v>
      </c>
      <c r="E144" s="175"/>
      <c r="F144" s="240"/>
      <c r="G144" s="496" t="s">
        <v>515</v>
      </c>
      <c r="H144" s="483">
        <f t="shared" si="50"/>
        <v>0</v>
      </c>
      <c r="I144" s="295"/>
      <c r="J144" s="176"/>
      <c r="K144" s="177"/>
      <c r="L144" s="240"/>
      <c r="M144" s="496" t="s">
        <v>515</v>
      </c>
      <c r="N144" s="483">
        <f t="shared" si="51"/>
        <v>0</v>
      </c>
      <c r="O144" s="176"/>
      <c r="P144" s="178"/>
      <c r="Q144" s="240"/>
      <c r="R144" s="496" t="s">
        <v>515</v>
      </c>
      <c r="S144" s="483">
        <f t="shared" si="52"/>
        <v>0</v>
      </c>
      <c r="T144" s="176"/>
      <c r="U144" s="178"/>
      <c r="V144" s="240"/>
      <c r="W144" s="496" t="s">
        <v>515</v>
      </c>
      <c r="X144" s="483">
        <f t="shared" ref="X144" si="54">IF($W144="SI",$V144,"")</f>
        <v>0</v>
      </c>
      <c r="Y144" s="176"/>
      <c r="Z144" s="177"/>
      <c r="AA144" s="300"/>
      <c r="AB144" s="505" t="s">
        <v>515</v>
      </c>
      <c r="AC144" s="302">
        <f t="shared" si="53"/>
        <v>0</v>
      </c>
    </row>
    <row r="145" spans="3:52" ht="15" customHeight="1" x14ac:dyDescent="0.2">
      <c r="C145" s="636"/>
      <c r="D145" s="210">
        <v>3</v>
      </c>
      <c r="E145" s="175"/>
      <c r="F145" s="240"/>
      <c r="G145" s="496" t="s">
        <v>515</v>
      </c>
      <c r="H145" s="483">
        <f t="shared" si="50"/>
        <v>0</v>
      </c>
      <c r="I145" s="295"/>
      <c r="J145" s="176"/>
      <c r="K145" s="177"/>
      <c r="L145" s="240"/>
      <c r="M145" s="496" t="s">
        <v>515</v>
      </c>
      <c r="N145" s="483">
        <f t="shared" si="51"/>
        <v>0</v>
      </c>
      <c r="O145" s="176"/>
      <c r="P145" s="178"/>
      <c r="Q145" s="240"/>
      <c r="R145" s="496" t="s">
        <v>515</v>
      </c>
      <c r="S145" s="483">
        <f t="shared" si="52"/>
        <v>0</v>
      </c>
      <c r="T145" s="179"/>
      <c r="U145" s="178"/>
      <c r="V145" s="240"/>
      <c r="W145" s="496" t="s">
        <v>515</v>
      </c>
      <c r="X145" s="483">
        <f>IF($W145="SI",$V145,"")</f>
        <v>0</v>
      </c>
      <c r="Y145" s="176"/>
      <c r="Z145" s="177"/>
      <c r="AA145" s="300"/>
      <c r="AB145" s="505" t="s">
        <v>515</v>
      </c>
      <c r="AC145" s="302">
        <f t="shared" si="53"/>
        <v>0</v>
      </c>
    </row>
    <row r="146" spans="3:52" ht="15" customHeight="1" x14ac:dyDescent="0.2">
      <c r="C146" s="246" t="s">
        <v>189</v>
      </c>
      <c r="D146" s="210">
        <v>4</v>
      </c>
      <c r="E146" s="175"/>
      <c r="F146" s="240"/>
      <c r="G146" s="496" t="s">
        <v>515</v>
      </c>
      <c r="H146" s="483">
        <f t="shared" si="50"/>
        <v>0</v>
      </c>
      <c r="I146" s="295"/>
      <c r="J146" s="176"/>
      <c r="K146" s="177"/>
      <c r="L146" s="240"/>
      <c r="M146" s="496" t="s">
        <v>515</v>
      </c>
      <c r="N146" s="483">
        <f t="shared" si="51"/>
        <v>0</v>
      </c>
      <c r="O146" s="176"/>
      <c r="P146" s="178"/>
      <c r="Q146" s="240"/>
      <c r="R146" s="496" t="s">
        <v>515</v>
      </c>
      <c r="S146" s="483">
        <f t="shared" si="52"/>
        <v>0</v>
      </c>
      <c r="T146" s="179"/>
      <c r="U146" s="178"/>
      <c r="V146" s="240"/>
      <c r="W146" s="496" t="s">
        <v>515</v>
      </c>
      <c r="X146" s="483">
        <f t="shared" ref="X146:X157" si="55">IF($W146="SI",$V146,"")</f>
        <v>0</v>
      </c>
      <c r="Y146" s="176"/>
      <c r="Z146" s="178"/>
      <c r="AA146" s="300"/>
      <c r="AB146" s="505" t="s">
        <v>515</v>
      </c>
      <c r="AC146" s="302">
        <f t="shared" si="53"/>
        <v>0</v>
      </c>
    </row>
    <row r="147" spans="3:52" ht="15" customHeight="1" x14ac:dyDescent="0.2">
      <c r="C147" s="207" t="s">
        <v>210</v>
      </c>
      <c r="D147" s="210">
        <v>5</v>
      </c>
      <c r="E147" s="175"/>
      <c r="F147" s="240"/>
      <c r="G147" s="496" t="s">
        <v>515</v>
      </c>
      <c r="H147" s="483">
        <f t="shared" si="50"/>
        <v>0</v>
      </c>
      <c r="I147" s="295"/>
      <c r="J147" s="176"/>
      <c r="K147" s="177"/>
      <c r="L147" s="240"/>
      <c r="M147" s="496" t="s">
        <v>515</v>
      </c>
      <c r="N147" s="483">
        <f t="shared" si="51"/>
        <v>0</v>
      </c>
      <c r="O147" s="176"/>
      <c r="P147" s="178"/>
      <c r="Q147" s="240"/>
      <c r="R147" s="496" t="s">
        <v>515</v>
      </c>
      <c r="S147" s="483">
        <f t="shared" si="52"/>
        <v>0</v>
      </c>
      <c r="T147" s="179"/>
      <c r="U147" s="178"/>
      <c r="V147" s="240"/>
      <c r="W147" s="496" t="s">
        <v>515</v>
      </c>
      <c r="X147" s="483">
        <f t="shared" si="55"/>
        <v>0</v>
      </c>
      <c r="Y147" s="176"/>
      <c r="Z147" s="177"/>
      <c r="AA147" s="300"/>
      <c r="AB147" s="505" t="s">
        <v>515</v>
      </c>
      <c r="AC147" s="302">
        <f t="shared" si="53"/>
        <v>0</v>
      </c>
    </row>
    <row r="148" spans="3:52" ht="15" customHeight="1" x14ac:dyDescent="0.2">
      <c r="C148" s="246"/>
      <c r="D148" s="210"/>
      <c r="E148" s="175"/>
      <c r="F148" s="240"/>
      <c r="G148" s="496" t="s">
        <v>515</v>
      </c>
      <c r="H148" s="483">
        <f t="shared" si="50"/>
        <v>0</v>
      </c>
      <c r="I148" s="295"/>
      <c r="J148" s="176"/>
      <c r="K148" s="177"/>
      <c r="L148" s="240"/>
      <c r="M148" s="496" t="s">
        <v>515</v>
      </c>
      <c r="N148" s="483">
        <f t="shared" si="51"/>
        <v>0</v>
      </c>
      <c r="O148" s="176"/>
      <c r="P148" s="178"/>
      <c r="Q148" s="240"/>
      <c r="R148" s="496" t="s">
        <v>515</v>
      </c>
      <c r="S148" s="483">
        <f t="shared" si="52"/>
        <v>0</v>
      </c>
      <c r="T148" s="179"/>
      <c r="U148" s="178"/>
      <c r="V148" s="240"/>
      <c r="W148" s="496" t="s">
        <v>515</v>
      </c>
      <c r="X148" s="483">
        <f t="shared" si="55"/>
        <v>0</v>
      </c>
      <c r="Y148" s="176"/>
      <c r="Z148" s="178"/>
      <c r="AA148" s="300"/>
      <c r="AB148" s="505" t="s">
        <v>515</v>
      </c>
      <c r="AC148" s="302">
        <f t="shared" si="53"/>
        <v>0</v>
      </c>
    </row>
    <row r="149" spans="3:52" ht="15" customHeight="1" x14ac:dyDescent="0.2">
      <c r="C149" s="242"/>
      <c r="D149" s="210"/>
      <c r="E149" s="175"/>
      <c r="F149" s="240"/>
      <c r="G149" s="496" t="s">
        <v>515</v>
      </c>
      <c r="H149" s="483">
        <f t="shared" si="50"/>
        <v>0</v>
      </c>
      <c r="I149" s="295"/>
      <c r="J149" s="176"/>
      <c r="K149" s="177"/>
      <c r="L149" s="240"/>
      <c r="M149" s="496" t="s">
        <v>515</v>
      </c>
      <c r="N149" s="483">
        <f t="shared" si="51"/>
        <v>0</v>
      </c>
      <c r="O149" s="176"/>
      <c r="P149" s="178"/>
      <c r="Q149" s="240"/>
      <c r="R149" s="496" t="s">
        <v>515</v>
      </c>
      <c r="S149" s="483">
        <f t="shared" si="52"/>
        <v>0</v>
      </c>
      <c r="T149" s="179"/>
      <c r="U149" s="178"/>
      <c r="V149" s="240"/>
      <c r="W149" s="496" t="s">
        <v>515</v>
      </c>
      <c r="X149" s="483">
        <f t="shared" si="55"/>
        <v>0</v>
      </c>
      <c r="Y149" s="176"/>
      <c r="Z149" s="177"/>
      <c r="AA149" s="300"/>
      <c r="AB149" s="505" t="s">
        <v>515</v>
      </c>
      <c r="AC149" s="302">
        <f t="shared" si="53"/>
        <v>0</v>
      </c>
    </row>
    <row r="150" spans="3:52" ht="15" customHeight="1" x14ac:dyDescent="0.2">
      <c r="C150" s="242"/>
      <c r="D150" s="210"/>
      <c r="E150" s="175"/>
      <c r="F150" s="240"/>
      <c r="G150" s="496" t="s">
        <v>515</v>
      </c>
      <c r="H150" s="483">
        <f t="shared" si="50"/>
        <v>0</v>
      </c>
      <c r="I150" s="295"/>
      <c r="J150" s="176"/>
      <c r="K150" s="177"/>
      <c r="L150" s="240"/>
      <c r="M150" s="496" t="s">
        <v>515</v>
      </c>
      <c r="N150" s="483">
        <f t="shared" si="51"/>
        <v>0</v>
      </c>
      <c r="O150" s="176"/>
      <c r="P150" s="178"/>
      <c r="Q150" s="240"/>
      <c r="R150" s="496" t="s">
        <v>515</v>
      </c>
      <c r="S150" s="483">
        <f t="shared" si="52"/>
        <v>0</v>
      </c>
      <c r="T150" s="179"/>
      <c r="U150" s="178"/>
      <c r="V150" s="240"/>
      <c r="W150" s="496" t="s">
        <v>515</v>
      </c>
      <c r="X150" s="483">
        <f t="shared" si="55"/>
        <v>0</v>
      </c>
      <c r="Y150" s="176"/>
      <c r="Z150" s="178"/>
      <c r="AA150" s="300"/>
      <c r="AB150" s="505" t="s">
        <v>515</v>
      </c>
      <c r="AC150" s="302">
        <f>IF($AB150="SI",$AA150,"")</f>
        <v>0</v>
      </c>
    </row>
    <row r="151" spans="3:52" ht="15" customHeight="1" x14ac:dyDescent="0.2">
      <c r="C151" s="242"/>
      <c r="D151" s="210"/>
      <c r="E151" s="175"/>
      <c r="F151" s="240"/>
      <c r="G151" s="496" t="s">
        <v>515</v>
      </c>
      <c r="H151" s="483">
        <f t="shared" si="50"/>
        <v>0</v>
      </c>
      <c r="I151" s="295"/>
      <c r="J151" s="176"/>
      <c r="K151" s="177"/>
      <c r="L151" s="240"/>
      <c r="M151" s="496" t="s">
        <v>515</v>
      </c>
      <c r="N151" s="483">
        <f t="shared" si="51"/>
        <v>0</v>
      </c>
      <c r="O151" s="176"/>
      <c r="P151" s="178"/>
      <c r="Q151" s="240"/>
      <c r="R151" s="496" t="s">
        <v>515</v>
      </c>
      <c r="S151" s="483">
        <f t="shared" si="52"/>
        <v>0</v>
      </c>
      <c r="T151" s="179"/>
      <c r="U151" s="178"/>
      <c r="V151" s="240"/>
      <c r="W151" s="496" t="s">
        <v>515</v>
      </c>
      <c r="X151" s="483">
        <f t="shared" si="55"/>
        <v>0</v>
      </c>
      <c r="Y151" s="176"/>
      <c r="Z151" s="177"/>
      <c r="AA151" s="300"/>
      <c r="AB151" s="505" t="s">
        <v>515</v>
      </c>
      <c r="AC151" s="302">
        <f t="shared" ref="AC151:AC157" si="56">IF($AB151="SI",$AA151,"")</f>
        <v>0</v>
      </c>
    </row>
    <row r="152" spans="3:52" ht="15" customHeight="1" x14ac:dyDescent="0.2">
      <c r="C152" s="242"/>
      <c r="D152" s="210"/>
      <c r="E152" s="175"/>
      <c r="F152" s="240"/>
      <c r="G152" s="496" t="s">
        <v>515</v>
      </c>
      <c r="H152" s="483">
        <f t="shared" si="50"/>
        <v>0</v>
      </c>
      <c r="I152" s="295"/>
      <c r="J152" s="176"/>
      <c r="K152" s="177"/>
      <c r="L152" s="240"/>
      <c r="M152" s="496" t="s">
        <v>515</v>
      </c>
      <c r="N152" s="483">
        <f t="shared" si="51"/>
        <v>0</v>
      </c>
      <c r="O152" s="176"/>
      <c r="P152" s="178"/>
      <c r="Q152" s="240"/>
      <c r="R152" s="496" t="s">
        <v>515</v>
      </c>
      <c r="S152" s="483">
        <f t="shared" si="52"/>
        <v>0</v>
      </c>
      <c r="T152" s="179"/>
      <c r="U152" s="178"/>
      <c r="V152" s="240"/>
      <c r="W152" s="496" t="s">
        <v>515</v>
      </c>
      <c r="X152" s="483">
        <f t="shared" si="55"/>
        <v>0</v>
      </c>
      <c r="Y152" s="176"/>
      <c r="Z152" s="177"/>
      <c r="AA152" s="300"/>
      <c r="AB152" s="505" t="s">
        <v>515</v>
      </c>
      <c r="AC152" s="302">
        <f t="shared" si="56"/>
        <v>0</v>
      </c>
    </row>
    <row r="153" spans="3:52" ht="15" customHeight="1" x14ac:dyDescent="0.2">
      <c r="C153" s="246"/>
      <c r="D153" s="210"/>
      <c r="E153" s="175"/>
      <c r="F153" s="240"/>
      <c r="G153" s="496" t="s">
        <v>515</v>
      </c>
      <c r="H153" s="483">
        <f t="shared" si="50"/>
        <v>0</v>
      </c>
      <c r="I153" s="295"/>
      <c r="J153" s="176"/>
      <c r="K153" s="177"/>
      <c r="L153" s="240"/>
      <c r="M153" s="496" t="s">
        <v>515</v>
      </c>
      <c r="N153" s="483">
        <f t="shared" si="51"/>
        <v>0</v>
      </c>
      <c r="O153" s="176"/>
      <c r="P153" s="178"/>
      <c r="Q153" s="240"/>
      <c r="R153" s="496" t="s">
        <v>515</v>
      </c>
      <c r="S153" s="483">
        <f t="shared" si="52"/>
        <v>0</v>
      </c>
      <c r="T153" s="179"/>
      <c r="U153" s="178"/>
      <c r="V153" s="240"/>
      <c r="W153" s="496" t="s">
        <v>515</v>
      </c>
      <c r="X153" s="483">
        <f t="shared" si="55"/>
        <v>0</v>
      </c>
      <c r="Y153" s="176"/>
      <c r="Z153" s="177"/>
      <c r="AA153" s="300"/>
      <c r="AB153" s="505" t="s">
        <v>515</v>
      </c>
      <c r="AC153" s="302">
        <f t="shared" si="56"/>
        <v>0</v>
      </c>
    </row>
    <row r="154" spans="3:52" ht="15" customHeight="1" x14ac:dyDescent="0.2">
      <c r="C154" s="242"/>
      <c r="D154" s="210"/>
      <c r="E154" s="175"/>
      <c r="F154" s="240"/>
      <c r="G154" s="496" t="s">
        <v>515</v>
      </c>
      <c r="H154" s="483">
        <f t="shared" si="50"/>
        <v>0</v>
      </c>
      <c r="I154" s="295"/>
      <c r="J154" s="176"/>
      <c r="K154" s="177"/>
      <c r="L154" s="240"/>
      <c r="M154" s="496" t="s">
        <v>515</v>
      </c>
      <c r="N154" s="483">
        <f t="shared" si="51"/>
        <v>0</v>
      </c>
      <c r="O154" s="176"/>
      <c r="P154" s="178"/>
      <c r="Q154" s="240"/>
      <c r="R154" s="496" t="s">
        <v>515</v>
      </c>
      <c r="S154" s="483">
        <f t="shared" si="52"/>
        <v>0</v>
      </c>
      <c r="T154" s="179"/>
      <c r="U154" s="178"/>
      <c r="V154" s="240"/>
      <c r="W154" s="496" t="s">
        <v>515</v>
      </c>
      <c r="X154" s="483">
        <f t="shared" si="55"/>
        <v>0</v>
      </c>
      <c r="Y154" s="176"/>
      <c r="Z154" s="177"/>
      <c r="AA154" s="300"/>
      <c r="AB154" s="505" t="s">
        <v>515</v>
      </c>
      <c r="AC154" s="302">
        <f t="shared" si="56"/>
        <v>0</v>
      </c>
    </row>
    <row r="155" spans="3:52" ht="15" customHeight="1" x14ac:dyDescent="0.2">
      <c r="C155" s="242"/>
      <c r="D155" s="210"/>
      <c r="E155" s="175"/>
      <c r="F155" s="240"/>
      <c r="G155" s="496" t="s">
        <v>515</v>
      </c>
      <c r="H155" s="483">
        <f t="shared" si="50"/>
        <v>0</v>
      </c>
      <c r="I155" s="295"/>
      <c r="J155" s="176"/>
      <c r="K155" s="177"/>
      <c r="L155" s="240"/>
      <c r="M155" s="496" t="s">
        <v>515</v>
      </c>
      <c r="N155" s="483">
        <f t="shared" si="51"/>
        <v>0</v>
      </c>
      <c r="O155" s="176"/>
      <c r="P155" s="178"/>
      <c r="Q155" s="240"/>
      <c r="R155" s="496" t="s">
        <v>515</v>
      </c>
      <c r="S155" s="483">
        <f t="shared" si="52"/>
        <v>0</v>
      </c>
      <c r="T155" s="179"/>
      <c r="U155" s="178"/>
      <c r="V155" s="240"/>
      <c r="W155" s="496" t="s">
        <v>515</v>
      </c>
      <c r="X155" s="483">
        <f t="shared" si="55"/>
        <v>0</v>
      </c>
      <c r="Y155" s="176"/>
      <c r="Z155" s="177"/>
      <c r="AA155" s="300"/>
      <c r="AB155" s="505" t="s">
        <v>515</v>
      </c>
      <c r="AC155" s="302">
        <f t="shared" si="56"/>
        <v>0</v>
      </c>
    </row>
    <row r="156" spans="3:52" ht="15" customHeight="1" x14ac:dyDescent="0.2">
      <c r="C156" s="242"/>
      <c r="D156" s="210"/>
      <c r="E156" s="175"/>
      <c r="F156" s="240"/>
      <c r="G156" s="496" t="s">
        <v>515</v>
      </c>
      <c r="H156" s="483">
        <f t="shared" si="50"/>
        <v>0</v>
      </c>
      <c r="I156" s="295"/>
      <c r="J156" s="176"/>
      <c r="K156" s="177"/>
      <c r="L156" s="240"/>
      <c r="M156" s="496" t="s">
        <v>515</v>
      </c>
      <c r="N156" s="483">
        <f t="shared" si="51"/>
        <v>0</v>
      </c>
      <c r="O156" s="176"/>
      <c r="P156" s="178"/>
      <c r="Q156" s="240"/>
      <c r="R156" s="496" t="s">
        <v>515</v>
      </c>
      <c r="S156" s="483">
        <f t="shared" si="52"/>
        <v>0</v>
      </c>
      <c r="T156" s="179"/>
      <c r="U156" s="178"/>
      <c r="V156" s="240"/>
      <c r="W156" s="496" t="s">
        <v>515</v>
      </c>
      <c r="X156" s="483">
        <f t="shared" si="55"/>
        <v>0</v>
      </c>
      <c r="Y156" s="176"/>
      <c r="Z156" s="178"/>
      <c r="AA156" s="300"/>
      <c r="AB156" s="505" t="s">
        <v>515</v>
      </c>
      <c r="AC156" s="302">
        <f t="shared" si="56"/>
        <v>0</v>
      </c>
      <c r="AS156" s="169"/>
      <c r="AY156" s="649" t="s">
        <v>31</v>
      </c>
      <c r="AZ156" s="650"/>
    </row>
    <row r="157" spans="3:52" ht="15" customHeight="1" thickBot="1" x14ac:dyDescent="0.25">
      <c r="C157" s="242"/>
      <c r="D157" s="213"/>
      <c r="E157" s="175"/>
      <c r="F157" s="240"/>
      <c r="G157" s="496" t="s">
        <v>515</v>
      </c>
      <c r="H157" s="484">
        <f t="shared" si="50"/>
        <v>0</v>
      </c>
      <c r="I157" s="295"/>
      <c r="J157" s="176"/>
      <c r="K157" s="177"/>
      <c r="L157" s="240"/>
      <c r="M157" s="492" t="s">
        <v>515</v>
      </c>
      <c r="N157" s="483">
        <f t="shared" si="51"/>
        <v>0</v>
      </c>
      <c r="O157" s="179"/>
      <c r="P157" s="178"/>
      <c r="Q157" s="240"/>
      <c r="R157" s="492" t="s">
        <v>515</v>
      </c>
      <c r="S157" s="483">
        <f t="shared" si="52"/>
        <v>0</v>
      </c>
      <c r="T157" s="179"/>
      <c r="U157" s="178"/>
      <c r="V157" s="240"/>
      <c r="W157" s="492" t="s">
        <v>515</v>
      </c>
      <c r="X157" s="286">
        <f t="shared" si="55"/>
        <v>0</v>
      </c>
      <c r="Y157" s="176"/>
      <c r="Z157" s="178"/>
      <c r="AA157" s="300"/>
      <c r="AB157" s="505" t="s">
        <v>515</v>
      </c>
      <c r="AC157" s="302">
        <f t="shared" si="56"/>
        <v>0</v>
      </c>
      <c r="AE157" s="185" t="s">
        <v>93</v>
      </c>
      <c r="AF157" s="186" t="s">
        <v>94</v>
      </c>
      <c r="AG157" s="186" t="s">
        <v>95</v>
      </c>
      <c r="AH157" s="186" t="s">
        <v>96</v>
      </c>
      <c r="AI157" s="186" t="s">
        <v>97</v>
      </c>
      <c r="AJ157" s="190"/>
      <c r="AK157" s="193"/>
      <c r="AL157" s="198" t="s">
        <v>114</v>
      </c>
      <c r="AM157" s="186" t="s">
        <v>118</v>
      </c>
      <c r="AN157" s="197" t="s">
        <v>121</v>
      </c>
      <c r="AO157" s="196" t="s">
        <v>124</v>
      </c>
      <c r="AP157" s="199" t="s">
        <v>31</v>
      </c>
      <c r="AQ157" s="193"/>
      <c r="AR157" s="169"/>
      <c r="AS157" s="188"/>
      <c r="AT157" s="188"/>
      <c r="AY157" s="290" t="s">
        <v>252</v>
      </c>
      <c r="AZ157" s="291" t="s">
        <v>253</v>
      </c>
    </row>
    <row r="158" spans="3:52" ht="20.100000000000001" customHeight="1" thickTop="1" thickBot="1" x14ac:dyDescent="0.25">
      <c r="C158" s="215"/>
      <c r="D158" s="476"/>
      <c r="E158" s="467" t="s">
        <v>198</v>
      </c>
      <c r="F158" s="468">
        <f>SUM(F143:F157)</f>
        <v>0</v>
      </c>
      <c r="G158" s="494"/>
      <c r="H158" s="485">
        <f>SUM(H143:H157)</f>
        <v>0</v>
      </c>
      <c r="I158" s="216"/>
      <c r="J158" s="469" t="s">
        <v>114</v>
      </c>
      <c r="K158" s="481" t="s">
        <v>199</v>
      </c>
      <c r="L158" s="470">
        <f>SUM(L143:L157)</f>
        <v>0</v>
      </c>
      <c r="M158" s="499"/>
      <c r="N158" s="486">
        <f>SUM(N143:N157)</f>
        <v>0</v>
      </c>
      <c r="O158" s="471" t="s">
        <v>118</v>
      </c>
      <c r="P158" s="472" t="s">
        <v>199</v>
      </c>
      <c r="Q158" s="473">
        <f>SUM(Q143:Q157)</f>
        <v>0</v>
      </c>
      <c r="R158" s="500"/>
      <c r="S158" s="489">
        <f>SUM(S143:S157)</f>
        <v>0</v>
      </c>
      <c r="T158" s="474" t="s">
        <v>121</v>
      </c>
      <c r="U158" s="480" t="s">
        <v>199</v>
      </c>
      <c r="V158" s="477">
        <f>SUM(V143:V157)</f>
        <v>0</v>
      </c>
      <c r="W158" s="502"/>
      <c r="X158" s="487">
        <f>SUM(X143:X157)</f>
        <v>0</v>
      </c>
      <c r="Y158" s="475" t="s">
        <v>124</v>
      </c>
      <c r="Z158" s="479" t="s">
        <v>199</v>
      </c>
      <c r="AA158" s="478">
        <f>SUM(AA143:AA157)</f>
        <v>0</v>
      </c>
      <c r="AB158" s="506"/>
      <c r="AC158" s="488">
        <f>SUM(AC143:AC157)</f>
        <v>0</v>
      </c>
      <c r="AE158" s="189">
        <f>IF(AT158=1,F158,"")</f>
        <v>0</v>
      </c>
      <c r="AF158" s="189" t="str">
        <f>IF(AT158=2,F158,"")</f>
        <v/>
      </c>
      <c r="AG158" s="189" t="str">
        <f>IF(AT158=3,F158,"")</f>
        <v/>
      </c>
      <c r="AH158" s="189" t="str">
        <f>IF(AT158=4,F158,"")</f>
        <v/>
      </c>
      <c r="AI158" s="189" t="str">
        <f>IF(AT158=5,F158,"")</f>
        <v/>
      </c>
      <c r="AL158" s="189">
        <f>L158</f>
        <v>0</v>
      </c>
      <c r="AM158" s="189">
        <f>Q158</f>
        <v>0</v>
      </c>
      <c r="AN158" s="189">
        <f>V158</f>
        <v>0</v>
      </c>
      <c r="AO158" s="189">
        <f>AA158</f>
        <v>0</v>
      </c>
      <c r="AP158" s="189">
        <f>L158+Q158+V158+AA158</f>
        <v>0</v>
      </c>
      <c r="AR158" s="187"/>
      <c r="AS158" s="2" t="str">
        <f>VLOOKUP(F158,$AR$7:$AS$11,2)</f>
        <v>&lt; 95</v>
      </c>
      <c r="AT158" s="48">
        <f>VLOOKUP(F158,$AR$7:$AT$11,3)</f>
        <v>1</v>
      </c>
      <c r="AU158" s="190"/>
      <c r="AW158" s="190"/>
      <c r="AY158" s="292">
        <f>F158</f>
        <v>0</v>
      </c>
      <c r="AZ158" s="292">
        <f>L158+V158+AA158</f>
        <v>0</v>
      </c>
    </row>
    <row r="159" spans="3:52" ht="15" customHeight="1" thickBot="1" x14ac:dyDescent="0.25">
      <c r="H159" s="283"/>
      <c r="I159" s="16"/>
    </row>
    <row r="160" spans="3:52" ht="15" customHeight="1" x14ac:dyDescent="0.2">
      <c r="C160" s="634">
        <v>9</v>
      </c>
      <c r="D160" s="209">
        <v>1</v>
      </c>
      <c r="E160" s="204"/>
      <c r="F160" s="239"/>
      <c r="G160" s="495" t="s">
        <v>515</v>
      </c>
      <c r="H160" s="482">
        <f t="shared" ref="H160:H174" si="57">IF(G160="SI",F160,0)</f>
        <v>0</v>
      </c>
      <c r="I160" s="294"/>
      <c r="J160" s="205"/>
      <c r="K160" s="206"/>
      <c r="L160" s="239"/>
      <c r="M160" s="495" t="s">
        <v>515</v>
      </c>
      <c r="N160" s="482">
        <f t="shared" ref="N160:N174" si="58">IF($M160="SI",$L160,"")</f>
        <v>0</v>
      </c>
      <c r="O160" s="205"/>
      <c r="P160" s="206"/>
      <c r="Q160" s="239"/>
      <c r="R160" s="495" t="s">
        <v>515</v>
      </c>
      <c r="S160" s="482">
        <f t="shared" ref="S160:S174" si="59">IF($R160="SI",$Q160,0)</f>
        <v>0</v>
      </c>
      <c r="T160" s="205"/>
      <c r="U160" s="206"/>
      <c r="V160" s="239"/>
      <c r="W160" s="495" t="s">
        <v>515</v>
      </c>
      <c r="X160" s="285">
        <f>IF($W160="SI",$V160,"")</f>
        <v>0</v>
      </c>
      <c r="Y160" s="205"/>
      <c r="Z160" s="206"/>
      <c r="AA160" s="303"/>
      <c r="AB160" s="504" t="s">
        <v>515</v>
      </c>
      <c r="AC160" s="301">
        <f t="shared" ref="AC160:AC166" si="60">IF($AB160="SI",$AA160,"")</f>
        <v>0</v>
      </c>
    </row>
    <row r="161" spans="3:52" ht="15" customHeight="1" x14ac:dyDescent="0.2">
      <c r="C161" s="635"/>
      <c r="D161" s="210">
        <v>2</v>
      </c>
      <c r="E161" s="175"/>
      <c r="F161" s="240"/>
      <c r="G161" s="496" t="s">
        <v>515</v>
      </c>
      <c r="H161" s="483">
        <f t="shared" si="57"/>
        <v>0</v>
      </c>
      <c r="I161" s="295"/>
      <c r="J161" s="176"/>
      <c r="K161" s="177"/>
      <c r="L161" s="240"/>
      <c r="M161" s="496" t="s">
        <v>515</v>
      </c>
      <c r="N161" s="483">
        <f t="shared" si="58"/>
        <v>0</v>
      </c>
      <c r="O161" s="176"/>
      <c r="P161" s="178"/>
      <c r="Q161" s="240"/>
      <c r="R161" s="496" t="s">
        <v>515</v>
      </c>
      <c r="S161" s="483">
        <f t="shared" si="59"/>
        <v>0</v>
      </c>
      <c r="T161" s="176"/>
      <c r="U161" s="178"/>
      <c r="V161" s="240"/>
      <c r="W161" s="496" t="s">
        <v>515</v>
      </c>
      <c r="X161" s="483">
        <f t="shared" ref="X161" si="61">IF($W161="SI",$V161,"")</f>
        <v>0</v>
      </c>
      <c r="Y161" s="176"/>
      <c r="Z161" s="177"/>
      <c r="AA161" s="300"/>
      <c r="AB161" s="505" t="s">
        <v>515</v>
      </c>
      <c r="AC161" s="302">
        <f t="shared" si="60"/>
        <v>0</v>
      </c>
    </row>
    <row r="162" spans="3:52" ht="15" customHeight="1" x14ac:dyDescent="0.2">
      <c r="C162" s="636"/>
      <c r="D162" s="210">
        <v>3</v>
      </c>
      <c r="E162" s="175"/>
      <c r="F162" s="240"/>
      <c r="G162" s="496" t="s">
        <v>515</v>
      </c>
      <c r="H162" s="483">
        <f t="shared" si="57"/>
        <v>0</v>
      </c>
      <c r="I162" s="295"/>
      <c r="J162" s="176"/>
      <c r="K162" s="177"/>
      <c r="L162" s="240"/>
      <c r="M162" s="496" t="s">
        <v>515</v>
      </c>
      <c r="N162" s="483">
        <f t="shared" si="58"/>
        <v>0</v>
      </c>
      <c r="O162" s="176"/>
      <c r="P162" s="178"/>
      <c r="Q162" s="240"/>
      <c r="R162" s="496" t="s">
        <v>515</v>
      </c>
      <c r="S162" s="483">
        <f t="shared" si="59"/>
        <v>0</v>
      </c>
      <c r="T162" s="179"/>
      <c r="U162" s="178"/>
      <c r="V162" s="240"/>
      <c r="W162" s="496" t="s">
        <v>515</v>
      </c>
      <c r="X162" s="483">
        <f>IF($W162="SI",$V162,"")</f>
        <v>0</v>
      </c>
      <c r="Y162" s="176"/>
      <c r="Z162" s="177"/>
      <c r="AA162" s="300"/>
      <c r="AB162" s="505" t="s">
        <v>515</v>
      </c>
      <c r="AC162" s="302">
        <f t="shared" si="60"/>
        <v>0</v>
      </c>
    </row>
    <row r="163" spans="3:52" ht="15" customHeight="1" x14ac:dyDescent="0.2">
      <c r="C163" s="246" t="s">
        <v>189</v>
      </c>
      <c r="D163" s="210">
        <v>4</v>
      </c>
      <c r="E163" s="175"/>
      <c r="F163" s="240"/>
      <c r="G163" s="496" t="s">
        <v>515</v>
      </c>
      <c r="H163" s="483">
        <f t="shared" si="57"/>
        <v>0</v>
      </c>
      <c r="I163" s="295"/>
      <c r="J163" s="176"/>
      <c r="K163" s="177"/>
      <c r="L163" s="240"/>
      <c r="M163" s="496" t="s">
        <v>515</v>
      </c>
      <c r="N163" s="483">
        <f t="shared" si="58"/>
        <v>0</v>
      </c>
      <c r="O163" s="176"/>
      <c r="P163" s="178"/>
      <c r="Q163" s="240"/>
      <c r="R163" s="496" t="s">
        <v>515</v>
      </c>
      <c r="S163" s="483">
        <f t="shared" si="59"/>
        <v>0</v>
      </c>
      <c r="T163" s="179"/>
      <c r="U163" s="178"/>
      <c r="V163" s="240"/>
      <c r="W163" s="496" t="s">
        <v>515</v>
      </c>
      <c r="X163" s="483">
        <f t="shared" ref="X163:X174" si="62">IF($W163="SI",$V163,"")</f>
        <v>0</v>
      </c>
      <c r="Y163" s="176"/>
      <c r="Z163" s="178"/>
      <c r="AA163" s="300"/>
      <c r="AB163" s="505" t="s">
        <v>515</v>
      </c>
      <c r="AC163" s="302">
        <f t="shared" si="60"/>
        <v>0</v>
      </c>
    </row>
    <row r="164" spans="3:52" ht="15" customHeight="1" x14ac:dyDescent="0.2">
      <c r="C164" s="207" t="s">
        <v>210</v>
      </c>
      <c r="D164" s="210">
        <v>5</v>
      </c>
      <c r="E164" s="175"/>
      <c r="F164" s="240"/>
      <c r="G164" s="496" t="s">
        <v>515</v>
      </c>
      <c r="H164" s="483">
        <f t="shared" si="57"/>
        <v>0</v>
      </c>
      <c r="I164" s="295"/>
      <c r="J164" s="176"/>
      <c r="K164" s="177"/>
      <c r="L164" s="240"/>
      <c r="M164" s="496" t="s">
        <v>515</v>
      </c>
      <c r="N164" s="483">
        <f t="shared" si="58"/>
        <v>0</v>
      </c>
      <c r="O164" s="176"/>
      <c r="P164" s="178"/>
      <c r="Q164" s="240"/>
      <c r="R164" s="496" t="s">
        <v>515</v>
      </c>
      <c r="S164" s="483">
        <f t="shared" si="59"/>
        <v>0</v>
      </c>
      <c r="T164" s="179"/>
      <c r="U164" s="178"/>
      <c r="V164" s="240"/>
      <c r="W164" s="496" t="s">
        <v>515</v>
      </c>
      <c r="X164" s="483">
        <f t="shared" si="62"/>
        <v>0</v>
      </c>
      <c r="Y164" s="176"/>
      <c r="Z164" s="177"/>
      <c r="AA164" s="300"/>
      <c r="AB164" s="505" t="s">
        <v>515</v>
      </c>
      <c r="AC164" s="302">
        <f t="shared" si="60"/>
        <v>0</v>
      </c>
    </row>
    <row r="165" spans="3:52" ht="15" customHeight="1" x14ac:dyDescent="0.2">
      <c r="C165" s="246"/>
      <c r="D165" s="210"/>
      <c r="E165" s="175"/>
      <c r="F165" s="240"/>
      <c r="G165" s="496" t="s">
        <v>515</v>
      </c>
      <c r="H165" s="483">
        <f t="shared" si="57"/>
        <v>0</v>
      </c>
      <c r="I165" s="295"/>
      <c r="J165" s="176"/>
      <c r="K165" s="177"/>
      <c r="L165" s="240"/>
      <c r="M165" s="496" t="s">
        <v>515</v>
      </c>
      <c r="N165" s="483">
        <f t="shared" si="58"/>
        <v>0</v>
      </c>
      <c r="O165" s="176"/>
      <c r="P165" s="178"/>
      <c r="Q165" s="240"/>
      <c r="R165" s="496" t="s">
        <v>515</v>
      </c>
      <c r="S165" s="483">
        <f t="shared" si="59"/>
        <v>0</v>
      </c>
      <c r="T165" s="179"/>
      <c r="U165" s="178"/>
      <c r="V165" s="240"/>
      <c r="W165" s="496" t="s">
        <v>515</v>
      </c>
      <c r="X165" s="483">
        <f t="shared" si="62"/>
        <v>0</v>
      </c>
      <c r="Y165" s="176"/>
      <c r="Z165" s="178"/>
      <c r="AA165" s="300"/>
      <c r="AB165" s="505" t="s">
        <v>515</v>
      </c>
      <c r="AC165" s="302">
        <f t="shared" si="60"/>
        <v>0</v>
      </c>
    </row>
    <row r="166" spans="3:52" ht="15" customHeight="1" x14ac:dyDescent="0.2">
      <c r="C166" s="242"/>
      <c r="D166" s="210"/>
      <c r="E166" s="175"/>
      <c r="F166" s="240"/>
      <c r="G166" s="496" t="s">
        <v>515</v>
      </c>
      <c r="H166" s="483">
        <f t="shared" si="57"/>
        <v>0</v>
      </c>
      <c r="I166" s="295"/>
      <c r="J166" s="176"/>
      <c r="K166" s="177"/>
      <c r="L166" s="240"/>
      <c r="M166" s="496" t="s">
        <v>515</v>
      </c>
      <c r="N166" s="483">
        <f t="shared" si="58"/>
        <v>0</v>
      </c>
      <c r="O166" s="176"/>
      <c r="P166" s="178"/>
      <c r="Q166" s="240"/>
      <c r="R166" s="496" t="s">
        <v>515</v>
      </c>
      <c r="S166" s="483">
        <f t="shared" si="59"/>
        <v>0</v>
      </c>
      <c r="T166" s="179"/>
      <c r="U166" s="178"/>
      <c r="V166" s="240"/>
      <c r="W166" s="496" t="s">
        <v>515</v>
      </c>
      <c r="X166" s="483">
        <f t="shared" si="62"/>
        <v>0</v>
      </c>
      <c r="Y166" s="176"/>
      <c r="Z166" s="177"/>
      <c r="AA166" s="300"/>
      <c r="AB166" s="505" t="s">
        <v>515</v>
      </c>
      <c r="AC166" s="302">
        <f t="shared" si="60"/>
        <v>0</v>
      </c>
    </row>
    <row r="167" spans="3:52" ht="15" customHeight="1" x14ac:dyDescent="0.2">
      <c r="C167" s="242"/>
      <c r="D167" s="210"/>
      <c r="E167" s="175"/>
      <c r="F167" s="240"/>
      <c r="G167" s="496" t="s">
        <v>515</v>
      </c>
      <c r="H167" s="483">
        <f t="shared" si="57"/>
        <v>0</v>
      </c>
      <c r="I167" s="295"/>
      <c r="J167" s="176"/>
      <c r="K167" s="177"/>
      <c r="L167" s="240"/>
      <c r="M167" s="496" t="s">
        <v>515</v>
      </c>
      <c r="N167" s="483">
        <f t="shared" si="58"/>
        <v>0</v>
      </c>
      <c r="O167" s="176"/>
      <c r="P167" s="178"/>
      <c r="Q167" s="240"/>
      <c r="R167" s="496" t="s">
        <v>515</v>
      </c>
      <c r="S167" s="483">
        <f t="shared" si="59"/>
        <v>0</v>
      </c>
      <c r="T167" s="179"/>
      <c r="U167" s="178"/>
      <c r="V167" s="240"/>
      <c r="W167" s="496" t="s">
        <v>515</v>
      </c>
      <c r="X167" s="483">
        <f t="shared" si="62"/>
        <v>0</v>
      </c>
      <c r="Y167" s="176"/>
      <c r="Z167" s="178"/>
      <c r="AA167" s="300"/>
      <c r="AB167" s="505" t="s">
        <v>515</v>
      </c>
      <c r="AC167" s="302">
        <f>IF($AB167="SI",$AA167,"")</f>
        <v>0</v>
      </c>
    </row>
    <row r="168" spans="3:52" ht="15" customHeight="1" x14ac:dyDescent="0.2">
      <c r="C168" s="242"/>
      <c r="D168" s="210"/>
      <c r="E168" s="175"/>
      <c r="F168" s="240"/>
      <c r="G168" s="496" t="s">
        <v>515</v>
      </c>
      <c r="H168" s="483">
        <f t="shared" si="57"/>
        <v>0</v>
      </c>
      <c r="I168" s="295"/>
      <c r="J168" s="176"/>
      <c r="K168" s="177"/>
      <c r="L168" s="240"/>
      <c r="M168" s="496" t="s">
        <v>515</v>
      </c>
      <c r="N168" s="483">
        <f t="shared" si="58"/>
        <v>0</v>
      </c>
      <c r="O168" s="176"/>
      <c r="P168" s="178"/>
      <c r="Q168" s="240"/>
      <c r="R168" s="496" t="s">
        <v>515</v>
      </c>
      <c r="S168" s="483">
        <f t="shared" si="59"/>
        <v>0</v>
      </c>
      <c r="T168" s="179"/>
      <c r="U168" s="178"/>
      <c r="V168" s="240"/>
      <c r="W168" s="496" t="s">
        <v>515</v>
      </c>
      <c r="X168" s="483">
        <f t="shared" si="62"/>
        <v>0</v>
      </c>
      <c r="Y168" s="176"/>
      <c r="Z168" s="177"/>
      <c r="AA168" s="300"/>
      <c r="AB168" s="505" t="s">
        <v>515</v>
      </c>
      <c r="AC168" s="302">
        <f t="shared" ref="AC168:AC174" si="63">IF($AB168="SI",$AA168,"")</f>
        <v>0</v>
      </c>
    </row>
    <row r="169" spans="3:52" ht="15" customHeight="1" x14ac:dyDescent="0.2">
      <c r="C169" s="242"/>
      <c r="D169" s="210"/>
      <c r="E169" s="175"/>
      <c r="F169" s="240"/>
      <c r="G169" s="496" t="s">
        <v>515</v>
      </c>
      <c r="H169" s="483">
        <f t="shared" si="57"/>
        <v>0</v>
      </c>
      <c r="I169" s="295"/>
      <c r="J169" s="176"/>
      <c r="K169" s="177"/>
      <c r="L169" s="240"/>
      <c r="M169" s="496" t="s">
        <v>515</v>
      </c>
      <c r="N169" s="483">
        <f t="shared" si="58"/>
        <v>0</v>
      </c>
      <c r="O169" s="176"/>
      <c r="P169" s="178"/>
      <c r="Q169" s="240"/>
      <c r="R169" s="496" t="s">
        <v>515</v>
      </c>
      <c r="S169" s="483">
        <f t="shared" si="59"/>
        <v>0</v>
      </c>
      <c r="T169" s="179"/>
      <c r="U169" s="178"/>
      <c r="V169" s="240"/>
      <c r="W169" s="496" t="s">
        <v>515</v>
      </c>
      <c r="X169" s="483">
        <f t="shared" si="62"/>
        <v>0</v>
      </c>
      <c r="Y169" s="176"/>
      <c r="Z169" s="177"/>
      <c r="AA169" s="300"/>
      <c r="AB169" s="505" t="s">
        <v>515</v>
      </c>
      <c r="AC169" s="302">
        <f t="shared" si="63"/>
        <v>0</v>
      </c>
    </row>
    <row r="170" spans="3:52" ht="15" customHeight="1" x14ac:dyDescent="0.2">
      <c r="C170" s="246"/>
      <c r="D170" s="210"/>
      <c r="E170" s="175"/>
      <c r="F170" s="240"/>
      <c r="G170" s="496" t="s">
        <v>515</v>
      </c>
      <c r="H170" s="483">
        <f t="shared" si="57"/>
        <v>0</v>
      </c>
      <c r="I170" s="295"/>
      <c r="J170" s="176"/>
      <c r="K170" s="177"/>
      <c r="L170" s="240"/>
      <c r="M170" s="496" t="s">
        <v>515</v>
      </c>
      <c r="N170" s="483">
        <f t="shared" si="58"/>
        <v>0</v>
      </c>
      <c r="O170" s="176"/>
      <c r="P170" s="178"/>
      <c r="Q170" s="240"/>
      <c r="R170" s="496" t="s">
        <v>515</v>
      </c>
      <c r="S170" s="483">
        <f t="shared" si="59"/>
        <v>0</v>
      </c>
      <c r="T170" s="179"/>
      <c r="U170" s="178"/>
      <c r="V170" s="240"/>
      <c r="W170" s="496" t="s">
        <v>515</v>
      </c>
      <c r="X170" s="483">
        <f t="shared" si="62"/>
        <v>0</v>
      </c>
      <c r="Y170" s="176"/>
      <c r="Z170" s="177"/>
      <c r="AA170" s="300"/>
      <c r="AB170" s="505" t="s">
        <v>515</v>
      </c>
      <c r="AC170" s="302">
        <f t="shared" si="63"/>
        <v>0</v>
      </c>
    </row>
    <row r="171" spans="3:52" ht="15" customHeight="1" x14ac:dyDescent="0.2">
      <c r="C171" s="242"/>
      <c r="D171" s="210"/>
      <c r="E171" s="175"/>
      <c r="F171" s="240"/>
      <c r="G171" s="496" t="s">
        <v>515</v>
      </c>
      <c r="H171" s="483">
        <f t="shared" si="57"/>
        <v>0</v>
      </c>
      <c r="I171" s="295"/>
      <c r="J171" s="176"/>
      <c r="K171" s="177"/>
      <c r="L171" s="240"/>
      <c r="M171" s="496" t="s">
        <v>515</v>
      </c>
      <c r="N171" s="483">
        <f t="shared" si="58"/>
        <v>0</v>
      </c>
      <c r="O171" s="176"/>
      <c r="P171" s="178"/>
      <c r="Q171" s="240"/>
      <c r="R171" s="496" t="s">
        <v>515</v>
      </c>
      <c r="S171" s="483">
        <f t="shared" si="59"/>
        <v>0</v>
      </c>
      <c r="T171" s="179"/>
      <c r="U171" s="178"/>
      <c r="V171" s="240"/>
      <c r="W171" s="496" t="s">
        <v>515</v>
      </c>
      <c r="X171" s="483">
        <f t="shared" si="62"/>
        <v>0</v>
      </c>
      <c r="Y171" s="176"/>
      <c r="Z171" s="177"/>
      <c r="AA171" s="300"/>
      <c r="AB171" s="505" t="s">
        <v>515</v>
      </c>
      <c r="AC171" s="302">
        <f t="shared" si="63"/>
        <v>0</v>
      </c>
    </row>
    <row r="172" spans="3:52" ht="15" customHeight="1" x14ac:dyDescent="0.2">
      <c r="C172" s="242"/>
      <c r="D172" s="210"/>
      <c r="E172" s="175"/>
      <c r="F172" s="240"/>
      <c r="G172" s="496" t="s">
        <v>515</v>
      </c>
      <c r="H172" s="483">
        <f t="shared" si="57"/>
        <v>0</v>
      </c>
      <c r="I172" s="295"/>
      <c r="J172" s="176"/>
      <c r="K172" s="177"/>
      <c r="L172" s="240"/>
      <c r="M172" s="496" t="s">
        <v>515</v>
      </c>
      <c r="N172" s="483">
        <f t="shared" si="58"/>
        <v>0</v>
      </c>
      <c r="O172" s="176"/>
      <c r="P172" s="178"/>
      <c r="Q172" s="240"/>
      <c r="R172" s="496" t="s">
        <v>515</v>
      </c>
      <c r="S172" s="483">
        <f t="shared" si="59"/>
        <v>0</v>
      </c>
      <c r="T172" s="179"/>
      <c r="U172" s="178"/>
      <c r="V172" s="240"/>
      <c r="W172" s="496" t="s">
        <v>515</v>
      </c>
      <c r="X172" s="483">
        <f t="shared" si="62"/>
        <v>0</v>
      </c>
      <c r="Y172" s="176"/>
      <c r="Z172" s="177"/>
      <c r="AA172" s="300"/>
      <c r="AB172" s="505" t="s">
        <v>515</v>
      </c>
      <c r="AC172" s="302">
        <f t="shared" si="63"/>
        <v>0</v>
      </c>
    </row>
    <row r="173" spans="3:52" ht="15" customHeight="1" x14ac:dyDescent="0.2">
      <c r="C173" s="242"/>
      <c r="D173" s="210"/>
      <c r="E173" s="175"/>
      <c r="F173" s="240"/>
      <c r="G173" s="496" t="s">
        <v>515</v>
      </c>
      <c r="H173" s="483">
        <f t="shared" si="57"/>
        <v>0</v>
      </c>
      <c r="I173" s="295"/>
      <c r="J173" s="176"/>
      <c r="K173" s="177"/>
      <c r="L173" s="240"/>
      <c r="M173" s="496" t="s">
        <v>515</v>
      </c>
      <c r="N173" s="483">
        <f t="shared" si="58"/>
        <v>0</v>
      </c>
      <c r="O173" s="176"/>
      <c r="P173" s="178"/>
      <c r="Q173" s="240"/>
      <c r="R173" s="496" t="s">
        <v>515</v>
      </c>
      <c r="S173" s="483">
        <f t="shared" si="59"/>
        <v>0</v>
      </c>
      <c r="T173" s="179"/>
      <c r="U173" s="178"/>
      <c r="V173" s="240"/>
      <c r="W173" s="496" t="s">
        <v>515</v>
      </c>
      <c r="X173" s="483">
        <f t="shared" si="62"/>
        <v>0</v>
      </c>
      <c r="Y173" s="176"/>
      <c r="Z173" s="178"/>
      <c r="AA173" s="300"/>
      <c r="AB173" s="505" t="s">
        <v>515</v>
      </c>
      <c r="AC173" s="302">
        <f t="shared" si="63"/>
        <v>0</v>
      </c>
      <c r="AS173" s="169"/>
      <c r="AY173" s="649" t="s">
        <v>31</v>
      </c>
      <c r="AZ173" s="650"/>
    </row>
    <row r="174" spans="3:52" ht="15" customHeight="1" thickBot="1" x14ac:dyDescent="0.25">
      <c r="C174" s="242"/>
      <c r="D174" s="213"/>
      <c r="E174" s="175"/>
      <c r="F174" s="240"/>
      <c r="G174" s="496" t="s">
        <v>515</v>
      </c>
      <c r="H174" s="484">
        <f t="shared" si="57"/>
        <v>0</v>
      </c>
      <c r="I174" s="295"/>
      <c r="J174" s="176"/>
      <c r="K174" s="177"/>
      <c r="L174" s="240"/>
      <c r="M174" s="492" t="s">
        <v>515</v>
      </c>
      <c r="N174" s="483">
        <f t="shared" si="58"/>
        <v>0</v>
      </c>
      <c r="O174" s="179"/>
      <c r="P174" s="178"/>
      <c r="Q174" s="240"/>
      <c r="R174" s="492" t="s">
        <v>515</v>
      </c>
      <c r="S174" s="483">
        <f t="shared" si="59"/>
        <v>0</v>
      </c>
      <c r="T174" s="179"/>
      <c r="U174" s="178"/>
      <c r="V174" s="240"/>
      <c r="W174" s="492" t="s">
        <v>515</v>
      </c>
      <c r="X174" s="286">
        <f t="shared" si="62"/>
        <v>0</v>
      </c>
      <c r="Y174" s="176"/>
      <c r="Z174" s="178"/>
      <c r="AA174" s="300"/>
      <c r="AB174" s="505" t="s">
        <v>515</v>
      </c>
      <c r="AC174" s="302">
        <f t="shared" si="63"/>
        <v>0</v>
      </c>
      <c r="AE174" s="185" t="s">
        <v>93</v>
      </c>
      <c r="AF174" s="186" t="s">
        <v>94</v>
      </c>
      <c r="AG174" s="186" t="s">
        <v>95</v>
      </c>
      <c r="AH174" s="186" t="s">
        <v>96</v>
      </c>
      <c r="AI174" s="186" t="s">
        <v>97</v>
      </c>
      <c r="AJ174" s="190"/>
      <c r="AK174" s="193"/>
      <c r="AL174" s="198" t="s">
        <v>114</v>
      </c>
      <c r="AM174" s="186" t="s">
        <v>118</v>
      </c>
      <c r="AN174" s="197" t="s">
        <v>121</v>
      </c>
      <c r="AO174" s="196" t="s">
        <v>124</v>
      </c>
      <c r="AP174" s="199" t="s">
        <v>31</v>
      </c>
      <c r="AQ174" s="193"/>
      <c r="AR174" s="169"/>
      <c r="AS174" s="188"/>
      <c r="AT174" s="188"/>
      <c r="AY174" s="290" t="s">
        <v>252</v>
      </c>
      <c r="AZ174" s="291" t="s">
        <v>253</v>
      </c>
    </row>
    <row r="175" spans="3:52" ht="20.100000000000001" customHeight="1" thickTop="1" thickBot="1" x14ac:dyDescent="0.25">
      <c r="C175" s="215"/>
      <c r="D175" s="476"/>
      <c r="E175" s="467" t="s">
        <v>198</v>
      </c>
      <c r="F175" s="468">
        <f>SUM(F160:F174)</f>
        <v>0</v>
      </c>
      <c r="G175" s="494"/>
      <c r="H175" s="485">
        <f>SUM(H160:H174)</f>
        <v>0</v>
      </c>
      <c r="I175" s="216"/>
      <c r="J175" s="469" t="s">
        <v>114</v>
      </c>
      <c r="K175" s="481" t="s">
        <v>199</v>
      </c>
      <c r="L175" s="470">
        <f>SUM(L160:L174)</f>
        <v>0</v>
      </c>
      <c r="M175" s="499"/>
      <c r="N175" s="486">
        <f>SUM(N160:N174)</f>
        <v>0</v>
      </c>
      <c r="O175" s="471" t="s">
        <v>118</v>
      </c>
      <c r="P175" s="472" t="s">
        <v>199</v>
      </c>
      <c r="Q175" s="473">
        <f>SUM(Q160:Q174)</f>
        <v>0</v>
      </c>
      <c r="R175" s="500"/>
      <c r="S175" s="489">
        <f>SUM(S160:S174)</f>
        <v>0</v>
      </c>
      <c r="T175" s="474" t="s">
        <v>121</v>
      </c>
      <c r="U175" s="480" t="s">
        <v>199</v>
      </c>
      <c r="V175" s="477">
        <f>SUM(V160:V174)</f>
        <v>0</v>
      </c>
      <c r="W175" s="502"/>
      <c r="X175" s="487">
        <f>SUM(X160:X174)</f>
        <v>0</v>
      </c>
      <c r="Y175" s="475" t="s">
        <v>124</v>
      </c>
      <c r="Z175" s="479" t="s">
        <v>199</v>
      </c>
      <c r="AA175" s="478">
        <f>SUM(AA160:AA174)</f>
        <v>0</v>
      </c>
      <c r="AB175" s="506"/>
      <c r="AC175" s="488">
        <f>SUM(AC160:AC174)</f>
        <v>0</v>
      </c>
      <c r="AE175" s="189">
        <f>IF(AT175=1,F175,"")</f>
        <v>0</v>
      </c>
      <c r="AF175" s="189" t="str">
        <f>IF(AT175=2,F175,"")</f>
        <v/>
      </c>
      <c r="AG175" s="189" t="str">
        <f>IF(AT175=3,F175,"")</f>
        <v/>
      </c>
      <c r="AH175" s="189" t="str">
        <f>IF(AT175=4,F175,"")</f>
        <v/>
      </c>
      <c r="AI175" s="189" t="str">
        <f>IF(AT175=5,F175,"")</f>
        <v/>
      </c>
      <c r="AL175" s="189">
        <f>L175</f>
        <v>0</v>
      </c>
      <c r="AM175" s="189">
        <f>Q175</f>
        <v>0</v>
      </c>
      <c r="AN175" s="189">
        <f>V175</f>
        <v>0</v>
      </c>
      <c r="AO175" s="189">
        <f>AA175</f>
        <v>0</v>
      </c>
      <c r="AP175" s="189">
        <f>L175+Q175+V175+AA175</f>
        <v>0</v>
      </c>
      <c r="AR175" s="187"/>
      <c r="AS175" s="2" t="str">
        <f>VLOOKUP(F175,$AR$7:$AS$11,2)</f>
        <v>&lt; 95</v>
      </c>
      <c r="AT175" s="48">
        <f>VLOOKUP(F175,$AR$7:$AT$11,3)</f>
        <v>1</v>
      </c>
      <c r="AU175" s="190"/>
      <c r="AW175" s="190"/>
      <c r="AY175" s="292">
        <f>F175</f>
        <v>0</v>
      </c>
      <c r="AZ175" s="292">
        <f>L175+V175+AA175</f>
        <v>0</v>
      </c>
    </row>
    <row r="176" spans="3:52" ht="15" customHeight="1" thickBot="1" x14ac:dyDescent="0.25">
      <c r="H176" s="283"/>
      <c r="I176" s="16"/>
    </row>
    <row r="177" spans="3:29" ht="15" customHeight="1" x14ac:dyDescent="0.2">
      <c r="C177" s="634">
        <v>10</v>
      </c>
      <c r="D177" s="209">
        <v>1</v>
      </c>
      <c r="E177" s="204"/>
      <c r="F177" s="239"/>
      <c r="G177" s="495" t="s">
        <v>515</v>
      </c>
      <c r="H177" s="482">
        <f t="shared" ref="H177:H190" si="64">IF(G177="SI",F177,0)</f>
        <v>0</v>
      </c>
      <c r="I177" s="294"/>
      <c r="J177" s="205"/>
      <c r="K177" s="206"/>
      <c r="L177" s="239"/>
      <c r="M177" s="495" t="s">
        <v>515</v>
      </c>
      <c r="N177" s="482">
        <f t="shared" ref="N177:N205" si="65">IF($M177="SI",$L177,"")</f>
        <v>0</v>
      </c>
      <c r="O177" s="205"/>
      <c r="P177" s="206"/>
      <c r="Q177" s="239"/>
      <c r="R177" s="495" t="s">
        <v>515</v>
      </c>
      <c r="S177" s="482">
        <f t="shared" ref="S177:S179" si="66">IF($R177="SI",$Q177,"")</f>
        <v>0</v>
      </c>
      <c r="T177" s="205"/>
      <c r="U177" s="206"/>
      <c r="V177" s="239"/>
      <c r="W177" s="495" t="s">
        <v>515</v>
      </c>
      <c r="X177" s="285">
        <f>IF($W177="SI",$V177,"")</f>
        <v>0</v>
      </c>
      <c r="Y177" s="205"/>
      <c r="Z177" s="206"/>
      <c r="AA177" s="303"/>
      <c r="AB177" s="504" t="s">
        <v>515</v>
      </c>
      <c r="AC177" s="301">
        <f t="shared" ref="AC177:AC183" si="67">IF($AB177="SI",$AA177,"")</f>
        <v>0</v>
      </c>
    </row>
    <row r="178" spans="3:29" ht="15" customHeight="1" x14ac:dyDescent="0.2">
      <c r="C178" s="635"/>
      <c r="D178" s="210">
        <v>2</v>
      </c>
      <c r="E178" s="175"/>
      <c r="F178" s="240"/>
      <c r="G178" s="496" t="s">
        <v>515</v>
      </c>
      <c r="H178" s="483">
        <f t="shared" si="64"/>
        <v>0</v>
      </c>
      <c r="I178" s="295"/>
      <c r="J178" s="176"/>
      <c r="K178" s="177"/>
      <c r="L178" s="240"/>
      <c r="M178" s="496" t="s">
        <v>515</v>
      </c>
      <c r="N178" s="483">
        <f t="shared" si="65"/>
        <v>0</v>
      </c>
      <c r="O178" s="176"/>
      <c r="P178" s="178"/>
      <c r="Q178" s="240"/>
      <c r="R178" s="496" t="s">
        <v>515</v>
      </c>
      <c r="S178" s="483">
        <f t="shared" si="66"/>
        <v>0</v>
      </c>
      <c r="T178" s="176"/>
      <c r="U178" s="178"/>
      <c r="V178" s="240"/>
      <c r="W178" s="496" t="s">
        <v>515</v>
      </c>
      <c r="X178" s="483">
        <f t="shared" ref="X178" si="68">IF($W178="SI",$V178,"")</f>
        <v>0</v>
      </c>
      <c r="Y178" s="176"/>
      <c r="Z178" s="177"/>
      <c r="AA178" s="300"/>
      <c r="AB178" s="505" t="s">
        <v>515</v>
      </c>
      <c r="AC178" s="302">
        <f t="shared" si="67"/>
        <v>0</v>
      </c>
    </row>
    <row r="179" spans="3:29" ht="15" customHeight="1" x14ac:dyDescent="0.2">
      <c r="C179" s="636"/>
      <c r="D179" s="210">
        <v>3</v>
      </c>
      <c r="E179" s="175"/>
      <c r="F179" s="240"/>
      <c r="G179" s="496" t="s">
        <v>515</v>
      </c>
      <c r="H179" s="483">
        <f t="shared" si="64"/>
        <v>0</v>
      </c>
      <c r="I179" s="295"/>
      <c r="J179" s="176"/>
      <c r="K179" s="177"/>
      <c r="L179" s="240"/>
      <c r="M179" s="496" t="s">
        <v>515</v>
      </c>
      <c r="N179" s="483">
        <f t="shared" si="65"/>
        <v>0</v>
      </c>
      <c r="O179" s="176"/>
      <c r="P179" s="178"/>
      <c r="Q179" s="240"/>
      <c r="R179" s="496" t="s">
        <v>515</v>
      </c>
      <c r="S179" s="483">
        <f t="shared" si="66"/>
        <v>0</v>
      </c>
      <c r="T179" s="179"/>
      <c r="U179" s="178"/>
      <c r="V179" s="240"/>
      <c r="W179" s="496" t="s">
        <v>515</v>
      </c>
      <c r="X179" s="483">
        <f>IF($W179="SI",$V179,"")</f>
        <v>0</v>
      </c>
      <c r="Y179" s="176"/>
      <c r="Z179" s="177"/>
      <c r="AA179" s="300"/>
      <c r="AB179" s="505" t="s">
        <v>515</v>
      </c>
      <c r="AC179" s="302">
        <f t="shared" si="67"/>
        <v>0</v>
      </c>
    </row>
    <row r="180" spans="3:29" ht="15" customHeight="1" x14ac:dyDescent="0.2">
      <c r="C180" s="246" t="s">
        <v>189</v>
      </c>
      <c r="D180" s="210">
        <v>4</v>
      </c>
      <c r="E180" s="175"/>
      <c r="F180" s="240"/>
      <c r="G180" s="496" t="s">
        <v>515</v>
      </c>
      <c r="H180" s="483">
        <f t="shared" si="64"/>
        <v>0</v>
      </c>
      <c r="I180" s="295"/>
      <c r="J180" s="176"/>
      <c r="K180" s="177"/>
      <c r="L180" s="240"/>
      <c r="M180" s="496" t="s">
        <v>515</v>
      </c>
      <c r="N180" s="483">
        <f t="shared" si="65"/>
        <v>0</v>
      </c>
      <c r="O180" s="176"/>
      <c r="P180" s="178"/>
      <c r="Q180" s="240"/>
      <c r="R180" s="496" t="s">
        <v>515</v>
      </c>
      <c r="S180" s="483">
        <f>IF($R180="SI",$Q180,"")</f>
        <v>0</v>
      </c>
      <c r="T180" s="179"/>
      <c r="U180" s="178"/>
      <c r="V180" s="240"/>
      <c r="W180" s="496" t="s">
        <v>515</v>
      </c>
      <c r="X180" s="483">
        <f t="shared" ref="X180:X205" si="69">IF($W180="SI",$V180,"")</f>
        <v>0</v>
      </c>
      <c r="Y180" s="176"/>
      <c r="Z180" s="178"/>
      <c r="AA180" s="300"/>
      <c r="AB180" s="505" t="s">
        <v>515</v>
      </c>
      <c r="AC180" s="302">
        <f t="shared" si="67"/>
        <v>0</v>
      </c>
    </row>
    <row r="181" spans="3:29" ht="15" customHeight="1" x14ac:dyDescent="0.2">
      <c r="C181" s="207" t="s">
        <v>210</v>
      </c>
      <c r="D181" s="210">
        <v>5</v>
      </c>
      <c r="E181" s="175"/>
      <c r="F181" s="240"/>
      <c r="G181" s="496" t="s">
        <v>515</v>
      </c>
      <c r="H181" s="483">
        <f t="shared" si="64"/>
        <v>0</v>
      </c>
      <c r="I181" s="295"/>
      <c r="J181" s="176"/>
      <c r="K181" s="177"/>
      <c r="L181" s="240"/>
      <c r="M181" s="496" t="s">
        <v>515</v>
      </c>
      <c r="N181" s="483">
        <f t="shared" si="65"/>
        <v>0</v>
      </c>
      <c r="O181" s="176"/>
      <c r="P181" s="178"/>
      <c r="Q181" s="240"/>
      <c r="R181" s="496" t="s">
        <v>515</v>
      </c>
      <c r="S181" s="483">
        <f t="shared" ref="S181:S205" si="70">IF($R181="SI",$Q181,"")</f>
        <v>0</v>
      </c>
      <c r="T181" s="179"/>
      <c r="U181" s="178"/>
      <c r="V181" s="240"/>
      <c r="W181" s="496" t="s">
        <v>515</v>
      </c>
      <c r="X181" s="483">
        <f t="shared" si="69"/>
        <v>0</v>
      </c>
      <c r="Y181" s="176"/>
      <c r="Z181" s="177"/>
      <c r="AA181" s="300"/>
      <c r="AB181" s="505" t="s">
        <v>515</v>
      </c>
      <c r="AC181" s="302">
        <f t="shared" si="67"/>
        <v>0</v>
      </c>
    </row>
    <row r="182" spans="3:29" ht="15" customHeight="1" x14ac:dyDescent="0.2">
      <c r="C182" s="246"/>
      <c r="D182" s="210"/>
      <c r="E182" s="175"/>
      <c r="F182" s="240"/>
      <c r="G182" s="496" t="s">
        <v>515</v>
      </c>
      <c r="H182" s="483">
        <f t="shared" si="64"/>
        <v>0</v>
      </c>
      <c r="I182" s="295"/>
      <c r="J182" s="176"/>
      <c r="K182" s="177"/>
      <c r="L182" s="240"/>
      <c r="M182" s="496" t="s">
        <v>515</v>
      </c>
      <c r="N182" s="483">
        <f t="shared" si="65"/>
        <v>0</v>
      </c>
      <c r="O182" s="176"/>
      <c r="P182" s="178"/>
      <c r="Q182" s="240"/>
      <c r="R182" s="496" t="s">
        <v>515</v>
      </c>
      <c r="S182" s="483">
        <f t="shared" si="70"/>
        <v>0</v>
      </c>
      <c r="T182" s="179"/>
      <c r="U182" s="178"/>
      <c r="V182" s="240"/>
      <c r="W182" s="496" t="s">
        <v>515</v>
      </c>
      <c r="X182" s="483">
        <f t="shared" si="69"/>
        <v>0</v>
      </c>
      <c r="Y182" s="176"/>
      <c r="Z182" s="178"/>
      <c r="AA182" s="300"/>
      <c r="AB182" s="505" t="s">
        <v>515</v>
      </c>
      <c r="AC182" s="302">
        <f t="shared" si="67"/>
        <v>0</v>
      </c>
    </row>
    <row r="183" spans="3:29" ht="15" customHeight="1" x14ac:dyDescent="0.2">
      <c r="C183" s="242"/>
      <c r="D183" s="210"/>
      <c r="E183" s="175"/>
      <c r="F183" s="240"/>
      <c r="G183" s="496" t="s">
        <v>515</v>
      </c>
      <c r="H183" s="483">
        <f t="shared" si="64"/>
        <v>0</v>
      </c>
      <c r="I183" s="295"/>
      <c r="J183" s="176"/>
      <c r="K183" s="177"/>
      <c r="L183" s="240"/>
      <c r="M183" s="496" t="s">
        <v>515</v>
      </c>
      <c r="N183" s="483">
        <f t="shared" si="65"/>
        <v>0</v>
      </c>
      <c r="O183" s="176"/>
      <c r="P183" s="178"/>
      <c r="Q183" s="240"/>
      <c r="R183" s="496" t="s">
        <v>515</v>
      </c>
      <c r="S183" s="483">
        <f t="shared" si="70"/>
        <v>0</v>
      </c>
      <c r="T183" s="179"/>
      <c r="U183" s="178"/>
      <c r="V183" s="240"/>
      <c r="W183" s="496" t="s">
        <v>515</v>
      </c>
      <c r="X183" s="483">
        <f t="shared" si="69"/>
        <v>0</v>
      </c>
      <c r="Y183" s="176"/>
      <c r="Z183" s="177"/>
      <c r="AA183" s="300"/>
      <c r="AB183" s="505" t="s">
        <v>515</v>
      </c>
      <c r="AC183" s="302">
        <f t="shared" si="67"/>
        <v>0</v>
      </c>
    </row>
    <row r="184" spans="3:29" ht="15" customHeight="1" x14ac:dyDescent="0.2">
      <c r="C184" s="242"/>
      <c r="D184" s="210"/>
      <c r="E184" s="175"/>
      <c r="F184" s="240"/>
      <c r="G184" s="496" t="s">
        <v>515</v>
      </c>
      <c r="H184" s="483">
        <f t="shared" si="64"/>
        <v>0</v>
      </c>
      <c r="I184" s="295"/>
      <c r="J184" s="176"/>
      <c r="K184" s="177"/>
      <c r="L184" s="240"/>
      <c r="M184" s="496" t="s">
        <v>515</v>
      </c>
      <c r="N184" s="483">
        <f t="shared" si="65"/>
        <v>0</v>
      </c>
      <c r="O184" s="176"/>
      <c r="P184" s="178"/>
      <c r="Q184" s="240"/>
      <c r="R184" s="496" t="s">
        <v>515</v>
      </c>
      <c r="S184" s="483">
        <f t="shared" si="70"/>
        <v>0</v>
      </c>
      <c r="T184" s="179"/>
      <c r="U184" s="178"/>
      <c r="V184" s="240"/>
      <c r="W184" s="496" t="s">
        <v>515</v>
      </c>
      <c r="X184" s="483">
        <f t="shared" si="69"/>
        <v>0</v>
      </c>
      <c r="Y184" s="176"/>
      <c r="Z184" s="178"/>
      <c r="AA184" s="300"/>
      <c r="AB184" s="505" t="s">
        <v>515</v>
      </c>
      <c r="AC184" s="302">
        <f>IF($AB184="SI",$AA184,"")</f>
        <v>0</v>
      </c>
    </row>
    <row r="185" spans="3:29" ht="15" customHeight="1" x14ac:dyDescent="0.2">
      <c r="C185" s="242"/>
      <c r="D185" s="210"/>
      <c r="E185" s="175"/>
      <c r="F185" s="240"/>
      <c r="G185" s="496" t="s">
        <v>515</v>
      </c>
      <c r="H185" s="483">
        <f t="shared" si="64"/>
        <v>0</v>
      </c>
      <c r="I185" s="295"/>
      <c r="J185" s="176"/>
      <c r="K185" s="177"/>
      <c r="L185" s="240"/>
      <c r="M185" s="496" t="s">
        <v>515</v>
      </c>
      <c r="N185" s="483">
        <f t="shared" si="65"/>
        <v>0</v>
      </c>
      <c r="O185" s="176"/>
      <c r="P185" s="178"/>
      <c r="Q185" s="240"/>
      <c r="R185" s="496" t="s">
        <v>515</v>
      </c>
      <c r="S185" s="483">
        <f t="shared" si="70"/>
        <v>0</v>
      </c>
      <c r="T185" s="179"/>
      <c r="U185" s="178"/>
      <c r="V185" s="240"/>
      <c r="W185" s="496" t="s">
        <v>515</v>
      </c>
      <c r="X185" s="483">
        <f t="shared" si="69"/>
        <v>0</v>
      </c>
      <c r="Y185" s="176"/>
      <c r="Z185" s="177"/>
      <c r="AA185" s="300"/>
      <c r="AB185" s="505" t="s">
        <v>515</v>
      </c>
      <c r="AC185" s="302">
        <f t="shared" ref="AC185:AC198" si="71">IF($AB185="SI",$AA185,"")</f>
        <v>0</v>
      </c>
    </row>
    <row r="186" spans="3:29" ht="15" customHeight="1" x14ac:dyDescent="0.2">
      <c r="C186" s="242"/>
      <c r="D186" s="210"/>
      <c r="E186" s="175"/>
      <c r="F186" s="240"/>
      <c r="G186" s="496" t="s">
        <v>515</v>
      </c>
      <c r="H186" s="483">
        <f t="shared" si="64"/>
        <v>0</v>
      </c>
      <c r="I186" s="295"/>
      <c r="J186" s="176"/>
      <c r="K186" s="177"/>
      <c r="L186" s="240"/>
      <c r="M186" s="496" t="s">
        <v>515</v>
      </c>
      <c r="N186" s="483">
        <f t="shared" si="65"/>
        <v>0</v>
      </c>
      <c r="O186" s="176"/>
      <c r="P186" s="178"/>
      <c r="Q186" s="240"/>
      <c r="R186" s="496" t="s">
        <v>515</v>
      </c>
      <c r="S186" s="483">
        <f t="shared" si="70"/>
        <v>0</v>
      </c>
      <c r="T186" s="179"/>
      <c r="U186" s="178"/>
      <c r="V186" s="240"/>
      <c r="W186" s="496" t="s">
        <v>515</v>
      </c>
      <c r="X186" s="483">
        <f t="shared" si="69"/>
        <v>0</v>
      </c>
      <c r="Y186" s="176"/>
      <c r="Z186" s="177"/>
      <c r="AA186" s="300"/>
      <c r="AB186" s="505" t="s">
        <v>515</v>
      </c>
      <c r="AC186" s="302">
        <f t="shared" si="71"/>
        <v>0</v>
      </c>
    </row>
    <row r="187" spans="3:29" ht="15" customHeight="1" x14ac:dyDescent="0.2">
      <c r="C187" s="242"/>
      <c r="D187" s="210"/>
      <c r="E187" s="175"/>
      <c r="F187" s="240"/>
      <c r="G187" s="496" t="s">
        <v>515</v>
      </c>
      <c r="H187" s="483">
        <f t="shared" si="64"/>
        <v>0</v>
      </c>
      <c r="I187" s="295"/>
      <c r="J187" s="176"/>
      <c r="K187" s="177"/>
      <c r="L187" s="240"/>
      <c r="M187" s="496" t="s">
        <v>515</v>
      </c>
      <c r="N187" s="483">
        <f t="shared" si="65"/>
        <v>0</v>
      </c>
      <c r="O187" s="176"/>
      <c r="P187" s="178"/>
      <c r="Q187" s="240"/>
      <c r="R187" s="496" t="s">
        <v>515</v>
      </c>
      <c r="S187" s="483">
        <f t="shared" si="70"/>
        <v>0</v>
      </c>
      <c r="T187" s="179"/>
      <c r="U187" s="178"/>
      <c r="V187" s="240"/>
      <c r="W187" s="496" t="s">
        <v>515</v>
      </c>
      <c r="X187" s="483">
        <f t="shared" si="69"/>
        <v>0</v>
      </c>
      <c r="Y187" s="176"/>
      <c r="Z187" s="177"/>
      <c r="AA187" s="300"/>
      <c r="AB187" s="505" t="s">
        <v>515</v>
      </c>
      <c r="AC187" s="302">
        <f t="shared" si="71"/>
        <v>0</v>
      </c>
    </row>
    <row r="188" spans="3:29" ht="15" customHeight="1" x14ac:dyDescent="0.2">
      <c r="C188" s="246"/>
      <c r="D188" s="210"/>
      <c r="E188" s="175"/>
      <c r="F188" s="240"/>
      <c r="G188" s="496" t="s">
        <v>515</v>
      </c>
      <c r="H188" s="483">
        <f t="shared" si="64"/>
        <v>0</v>
      </c>
      <c r="I188" s="295"/>
      <c r="J188" s="176"/>
      <c r="K188" s="177"/>
      <c r="L188" s="240"/>
      <c r="M188" s="496" t="s">
        <v>515</v>
      </c>
      <c r="N188" s="483">
        <f t="shared" si="65"/>
        <v>0</v>
      </c>
      <c r="O188" s="176"/>
      <c r="P188" s="178"/>
      <c r="Q188" s="240"/>
      <c r="R188" s="496" t="s">
        <v>515</v>
      </c>
      <c r="S188" s="483">
        <f t="shared" si="70"/>
        <v>0</v>
      </c>
      <c r="T188" s="179"/>
      <c r="U188" s="178"/>
      <c r="V188" s="240"/>
      <c r="W188" s="496" t="s">
        <v>515</v>
      </c>
      <c r="X188" s="483">
        <f t="shared" si="69"/>
        <v>0</v>
      </c>
      <c r="Y188" s="176"/>
      <c r="Z188" s="177"/>
      <c r="AA188" s="300"/>
      <c r="AB188" s="505" t="s">
        <v>515</v>
      </c>
      <c r="AC188" s="302">
        <f t="shared" si="71"/>
        <v>0</v>
      </c>
    </row>
    <row r="189" spans="3:29" ht="15" customHeight="1" x14ac:dyDescent="0.2">
      <c r="C189" s="242"/>
      <c r="D189" s="210"/>
      <c r="E189" s="175"/>
      <c r="F189" s="240"/>
      <c r="G189" s="496" t="s">
        <v>515</v>
      </c>
      <c r="H189" s="483">
        <f t="shared" si="64"/>
        <v>0</v>
      </c>
      <c r="I189" s="295"/>
      <c r="J189" s="176"/>
      <c r="K189" s="177"/>
      <c r="L189" s="240"/>
      <c r="M189" s="496" t="s">
        <v>515</v>
      </c>
      <c r="N189" s="483">
        <f t="shared" si="65"/>
        <v>0</v>
      </c>
      <c r="O189" s="176"/>
      <c r="P189" s="178"/>
      <c r="Q189" s="240"/>
      <c r="R189" s="496" t="s">
        <v>515</v>
      </c>
      <c r="S189" s="483">
        <f t="shared" si="70"/>
        <v>0</v>
      </c>
      <c r="T189" s="179"/>
      <c r="U189" s="178"/>
      <c r="V189" s="240"/>
      <c r="W189" s="496" t="s">
        <v>515</v>
      </c>
      <c r="X189" s="483">
        <f t="shared" si="69"/>
        <v>0</v>
      </c>
      <c r="Y189" s="176"/>
      <c r="Z189" s="177"/>
      <c r="AA189" s="300"/>
      <c r="AB189" s="505" t="s">
        <v>515</v>
      </c>
      <c r="AC189" s="302">
        <f t="shared" si="71"/>
        <v>0</v>
      </c>
    </row>
    <row r="190" spans="3:29" ht="15" customHeight="1" x14ac:dyDescent="0.2">
      <c r="C190" s="242"/>
      <c r="D190" s="210"/>
      <c r="E190" s="175"/>
      <c r="F190" s="240"/>
      <c r="G190" s="496" t="s">
        <v>515</v>
      </c>
      <c r="H190" s="483">
        <f t="shared" si="64"/>
        <v>0</v>
      </c>
      <c r="I190" s="295"/>
      <c r="J190" s="176"/>
      <c r="K190" s="177"/>
      <c r="L190" s="240"/>
      <c r="M190" s="496" t="s">
        <v>515</v>
      </c>
      <c r="N190" s="483">
        <f t="shared" si="65"/>
        <v>0</v>
      </c>
      <c r="O190" s="176"/>
      <c r="P190" s="178"/>
      <c r="Q190" s="240"/>
      <c r="R190" s="496" t="s">
        <v>515</v>
      </c>
      <c r="S190" s="483">
        <f t="shared" si="70"/>
        <v>0</v>
      </c>
      <c r="T190" s="179"/>
      <c r="U190" s="178"/>
      <c r="V190" s="240"/>
      <c r="W190" s="496" t="s">
        <v>515</v>
      </c>
      <c r="X190" s="483">
        <f t="shared" si="69"/>
        <v>0</v>
      </c>
      <c r="Y190" s="176"/>
      <c r="Z190" s="178"/>
      <c r="AA190" s="300"/>
      <c r="AB190" s="505" t="s">
        <v>515</v>
      </c>
      <c r="AC190" s="302">
        <f t="shared" si="71"/>
        <v>0</v>
      </c>
    </row>
    <row r="191" spans="3:29" ht="15" customHeight="1" x14ac:dyDescent="0.2">
      <c r="C191" s="242"/>
      <c r="D191" s="210"/>
      <c r="E191" s="175"/>
      <c r="F191" s="240"/>
      <c r="G191" s="496" t="s">
        <v>515</v>
      </c>
      <c r="H191" s="483">
        <f t="shared" ref="H191:H199" si="72">IF(G191="SI",F191,0)</f>
        <v>0</v>
      </c>
      <c r="I191" s="295"/>
      <c r="J191" s="176"/>
      <c r="K191" s="177"/>
      <c r="L191" s="240"/>
      <c r="M191" s="496" t="s">
        <v>515</v>
      </c>
      <c r="N191" s="483">
        <f t="shared" si="65"/>
        <v>0</v>
      </c>
      <c r="O191" s="176"/>
      <c r="P191" s="178"/>
      <c r="Q191" s="240"/>
      <c r="R191" s="496" t="s">
        <v>515</v>
      </c>
      <c r="S191" s="483">
        <f t="shared" si="70"/>
        <v>0</v>
      </c>
      <c r="T191" s="179"/>
      <c r="U191" s="178"/>
      <c r="V191" s="240"/>
      <c r="W191" s="496" t="s">
        <v>515</v>
      </c>
      <c r="X191" s="483">
        <f t="shared" si="69"/>
        <v>0</v>
      </c>
      <c r="Y191" s="176"/>
      <c r="Z191" s="177"/>
      <c r="AA191" s="300"/>
      <c r="AB191" s="505" t="s">
        <v>515</v>
      </c>
      <c r="AC191" s="302">
        <f t="shared" si="71"/>
        <v>0</v>
      </c>
    </row>
    <row r="192" spans="3:29" ht="15" customHeight="1" x14ac:dyDescent="0.2">
      <c r="C192" s="242"/>
      <c r="D192" s="210"/>
      <c r="E192" s="175"/>
      <c r="F192" s="240"/>
      <c r="G192" s="496" t="s">
        <v>515</v>
      </c>
      <c r="H192" s="483">
        <f t="shared" si="72"/>
        <v>0</v>
      </c>
      <c r="I192" s="295"/>
      <c r="J192" s="176"/>
      <c r="K192" s="177"/>
      <c r="L192" s="240"/>
      <c r="M192" s="496" t="s">
        <v>515</v>
      </c>
      <c r="N192" s="483">
        <f t="shared" si="65"/>
        <v>0</v>
      </c>
      <c r="O192" s="176"/>
      <c r="P192" s="178"/>
      <c r="Q192" s="240"/>
      <c r="R192" s="496" t="s">
        <v>515</v>
      </c>
      <c r="S192" s="483">
        <f t="shared" si="70"/>
        <v>0</v>
      </c>
      <c r="T192" s="179"/>
      <c r="U192" s="178"/>
      <c r="V192" s="240"/>
      <c r="W192" s="496" t="s">
        <v>515</v>
      </c>
      <c r="X192" s="483">
        <f t="shared" si="69"/>
        <v>0</v>
      </c>
      <c r="Y192" s="176"/>
      <c r="Z192" s="178"/>
      <c r="AA192" s="300"/>
      <c r="AB192" s="505" t="s">
        <v>515</v>
      </c>
      <c r="AC192" s="302">
        <f>IF($AB192="SI",$AA192,"")</f>
        <v>0</v>
      </c>
    </row>
    <row r="193" spans="3:52" ht="15" customHeight="1" x14ac:dyDescent="0.2">
      <c r="C193" s="242"/>
      <c r="D193" s="210"/>
      <c r="E193" s="175"/>
      <c r="F193" s="240"/>
      <c r="G193" s="496" t="s">
        <v>515</v>
      </c>
      <c r="H193" s="483">
        <f t="shared" si="72"/>
        <v>0</v>
      </c>
      <c r="I193" s="295"/>
      <c r="J193" s="176"/>
      <c r="K193" s="177"/>
      <c r="L193" s="240"/>
      <c r="M193" s="496" t="s">
        <v>515</v>
      </c>
      <c r="N193" s="483">
        <f t="shared" si="65"/>
        <v>0</v>
      </c>
      <c r="O193" s="176"/>
      <c r="P193" s="178"/>
      <c r="Q193" s="240"/>
      <c r="R193" s="496" t="s">
        <v>515</v>
      </c>
      <c r="S193" s="483">
        <f t="shared" si="70"/>
        <v>0</v>
      </c>
      <c r="T193" s="179"/>
      <c r="U193" s="178"/>
      <c r="V193" s="240"/>
      <c r="W193" s="496" t="s">
        <v>515</v>
      </c>
      <c r="X193" s="483">
        <f t="shared" si="69"/>
        <v>0</v>
      </c>
      <c r="Y193" s="176"/>
      <c r="Z193" s="177"/>
      <c r="AA193" s="300"/>
      <c r="AB193" s="505" t="s">
        <v>515</v>
      </c>
      <c r="AC193" s="302">
        <f t="shared" si="71"/>
        <v>0</v>
      </c>
    </row>
    <row r="194" spans="3:52" ht="15" customHeight="1" x14ac:dyDescent="0.2">
      <c r="C194" s="242"/>
      <c r="D194" s="210"/>
      <c r="E194" s="175"/>
      <c r="F194" s="240"/>
      <c r="G194" s="496" t="s">
        <v>515</v>
      </c>
      <c r="H194" s="483">
        <f t="shared" si="72"/>
        <v>0</v>
      </c>
      <c r="I194" s="295"/>
      <c r="J194" s="176"/>
      <c r="K194" s="177"/>
      <c r="L194" s="240"/>
      <c r="M194" s="496" t="s">
        <v>515</v>
      </c>
      <c r="N194" s="483">
        <f t="shared" si="65"/>
        <v>0</v>
      </c>
      <c r="O194" s="176"/>
      <c r="P194" s="178"/>
      <c r="Q194" s="240"/>
      <c r="R194" s="496" t="s">
        <v>515</v>
      </c>
      <c r="S194" s="483">
        <f t="shared" si="70"/>
        <v>0</v>
      </c>
      <c r="T194" s="179"/>
      <c r="U194" s="178"/>
      <c r="V194" s="240"/>
      <c r="W194" s="496" t="s">
        <v>515</v>
      </c>
      <c r="X194" s="483">
        <f t="shared" si="69"/>
        <v>0</v>
      </c>
      <c r="Y194" s="176"/>
      <c r="Z194" s="177"/>
      <c r="AA194" s="300"/>
      <c r="AB194" s="505" t="s">
        <v>515</v>
      </c>
      <c r="AC194" s="302">
        <f t="shared" si="71"/>
        <v>0</v>
      </c>
    </row>
    <row r="195" spans="3:52" ht="15" customHeight="1" x14ac:dyDescent="0.2">
      <c r="C195" s="242"/>
      <c r="D195" s="210"/>
      <c r="E195" s="175"/>
      <c r="F195" s="240"/>
      <c r="G195" s="496" t="s">
        <v>515</v>
      </c>
      <c r="H195" s="483">
        <f t="shared" si="72"/>
        <v>0</v>
      </c>
      <c r="I195" s="295"/>
      <c r="J195" s="176"/>
      <c r="K195" s="177"/>
      <c r="L195" s="240"/>
      <c r="M195" s="496" t="s">
        <v>515</v>
      </c>
      <c r="N195" s="483">
        <f t="shared" si="65"/>
        <v>0</v>
      </c>
      <c r="O195" s="176"/>
      <c r="P195" s="178"/>
      <c r="Q195" s="240"/>
      <c r="R195" s="496" t="s">
        <v>515</v>
      </c>
      <c r="S195" s="483">
        <f t="shared" si="70"/>
        <v>0</v>
      </c>
      <c r="T195" s="179"/>
      <c r="U195" s="178"/>
      <c r="V195" s="240"/>
      <c r="W195" s="496" t="s">
        <v>515</v>
      </c>
      <c r="X195" s="483">
        <f t="shared" si="69"/>
        <v>0</v>
      </c>
      <c r="Y195" s="176"/>
      <c r="Z195" s="177"/>
      <c r="AA195" s="300"/>
      <c r="AB195" s="505" t="s">
        <v>515</v>
      </c>
      <c r="AC195" s="302">
        <f t="shared" si="71"/>
        <v>0</v>
      </c>
    </row>
    <row r="196" spans="3:52" ht="15" customHeight="1" x14ac:dyDescent="0.2">
      <c r="C196" s="246"/>
      <c r="D196" s="210"/>
      <c r="E196" s="175"/>
      <c r="F196" s="240"/>
      <c r="G196" s="496" t="s">
        <v>515</v>
      </c>
      <c r="H196" s="483">
        <f t="shared" si="72"/>
        <v>0</v>
      </c>
      <c r="I196" s="295"/>
      <c r="J196" s="176"/>
      <c r="K196" s="177"/>
      <c r="L196" s="240"/>
      <c r="M196" s="496" t="s">
        <v>515</v>
      </c>
      <c r="N196" s="483">
        <f t="shared" si="65"/>
        <v>0</v>
      </c>
      <c r="O196" s="176"/>
      <c r="P196" s="178"/>
      <c r="Q196" s="240"/>
      <c r="R196" s="496" t="s">
        <v>515</v>
      </c>
      <c r="S196" s="483">
        <f t="shared" si="70"/>
        <v>0</v>
      </c>
      <c r="T196" s="179"/>
      <c r="U196" s="178"/>
      <c r="V196" s="240"/>
      <c r="W196" s="496" t="s">
        <v>515</v>
      </c>
      <c r="X196" s="483">
        <f t="shared" si="69"/>
        <v>0</v>
      </c>
      <c r="Y196" s="176"/>
      <c r="Z196" s="177"/>
      <c r="AA196" s="300"/>
      <c r="AB196" s="505" t="s">
        <v>515</v>
      </c>
      <c r="AC196" s="302">
        <f t="shared" si="71"/>
        <v>0</v>
      </c>
    </row>
    <row r="197" spans="3:52" ht="15" customHeight="1" x14ac:dyDescent="0.2">
      <c r="C197" s="242"/>
      <c r="D197" s="210"/>
      <c r="E197" s="175"/>
      <c r="F197" s="240"/>
      <c r="G197" s="496" t="s">
        <v>515</v>
      </c>
      <c r="H197" s="483">
        <f t="shared" si="72"/>
        <v>0</v>
      </c>
      <c r="I197" s="295"/>
      <c r="J197" s="176"/>
      <c r="K197" s="177"/>
      <c r="L197" s="240"/>
      <c r="M197" s="496" t="s">
        <v>515</v>
      </c>
      <c r="N197" s="483">
        <f t="shared" si="65"/>
        <v>0</v>
      </c>
      <c r="O197" s="176"/>
      <c r="P197" s="178"/>
      <c r="Q197" s="240"/>
      <c r="R197" s="496" t="s">
        <v>515</v>
      </c>
      <c r="S197" s="483">
        <f t="shared" si="70"/>
        <v>0</v>
      </c>
      <c r="T197" s="179"/>
      <c r="U197" s="178"/>
      <c r="V197" s="240"/>
      <c r="W197" s="496" t="s">
        <v>515</v>
      </c>
      <c r="X197" s="483">
        <f t="shared" si="69"/>
        <v>0</v>
      </c>
      <c r="Y197" s="176"/>
      <c r="Z197" s="177"/>
      <c r="AA197" s="300"/>
      <c r="AB197" s="505" t="s">
        <v>515</v>
      </c>
      <c r="AC197" s="302">
        <f t="shared" si="71"/>
        <v>0</v>
      </c>
    </row>
    <row r="198" spans="3:52" ht="15" customHeight="1" x14ac:dyDescent="0.2">
      <c r="C198" s="242"/>
      <c r="D198" s="210"/>
      <c r="E198" s="175"/>
      <c r="F198" s="240"/>
      <c r="G198" s="496" t="s">
        <v>515</v>
      </c>
      <c r="H198" s="483">
        <f t="shared" si="72"/>
        <v>0</v>
      </c>
      <c r="I198" s="295"/>
      <c r="J198" s="176"/>
      <c r="K198" s="177"/>
      <c r="L198" s="240"/>
      <c r="M198" s="496" t="s">
        <v>515</v>
      </c>
      <c r="N198" s="483">
        <f t="shared" si="65"/>
        <v>0</v>
      </c>
      <c r="O198" s="176"/>
      <c r="P198" s="178"/>
      <c r="Q198" s="240"/>
      <c r="R198" s="496" t="s">
        <v>515</v>
      </c>
      <c r="S198" s="483">
        <f t="shared" si="70"/>
        <v>0</v>
      </c>
      <c r="T198" s="179"/>
      <c r="U198" s="178"/>
      <c r="V198" s="240"/>
      <c r="W198" s="496" t="s">
        <v>515</v>
      </c>
      <c r="X198" s="483">
        <f t="shared" si="69"/>
        <v>0</v>
      </c>
      <c r="Y198" s="176"/>
      <c r="Z198" s="178"/>
      <c r="AA198" s="300"/>
      <c r="AB198" s="505" t="s">
        <v>515</v>
      </c>
      <c r="AC198" s="302">
        <f t="shared" si="71"/>
        <v>0</v>
      </c>
    </row>
    <row r="199" spans="3:52" ht="15" customHeight="1" x14ac:dyDescent="0.2">
      <c r="C199" s="242"/>
      <c r="D199" s="210"/>
      <c r="E199" s="175"/>
      <c r="F199" s="240"/>
      <c r="G199" s="496" t="s">
        <v>515</v>
      </c>
      <c r="H199" s="483">
        <f t="shared" si="72"/>
        <v>0</v>
      </c>
      <c r="I199" s="295"/>
      <c r="J199" s="176"/>
      <c r="K199" s="177"/>
      <c r="L199" s="240"/>
      <c r="M199" s="496" t="s">
        <v>515</v>
      </c>
      <c r="N199" s="483">
        <f t="shared" si="65"/>
        <v>0</v>
      </c>
      <c r="O199" s="176"/>
      <c r="P199" s="178"/>
      <c r="Q199" s="240"/>
      <c r="R199" s="496" t="s">
        <v>515</v>
      </c>
      <c r="S199" s="483">
        <f t="shared" si="70"/>
        <v>0</v>
      </c>
      <c r="T199" s="179"/>
      <c r="U199" s="178"/>
      <c r="V199" s="240"/>
      <c r="W199" s="496" t="s">
        <v>515</v>
      </c>
      <c r="X199" s="483">
        <f t="shared" si="69"/>
        <v>0</v>
      </c>
      <c r="Y199" s="176"/>
      <c r="Z199" s="178"/>
      <c r="AA199" s="300"/>
      <c r="AB199" s="505" t="s">
        <v>515</v>
      </c>
      <c r="AC199" s="302">
        <f>IF($AB199="SI",$AA199,"")</f>
        <v>0</v>
      </c>
    </row>
    <row r="200" spans="3:52" ht="15" customHeight="1" x14ac:dyDescent="0.2">
      <c r="C200" s="242"/>
      <c r="D200" s="210"/>
      <c r="E200" s="175"/>
      <c r="F200" s="240"/>
      <c r="G200" s="496" t="s">
        <v>515</v>
      </c>
      <c r="H200" s="483">
        <f t="shared" ref="H200:H205" si="73">IF(G200="SI",F200,0)</f>
        <v>0</v>
      </c>
      <c r="I200" s="295"/>
      <c r="J200" s="176"/>
      <c r="K200" s="177"/>
      <c r="L200" s="240"/>
      <c r="M200" s="496" t="s">
        <v>515</v>
      </c>
      <c r="N200" s="483">
        <f t="shared" si="65"/>
        <v>0</v>
      </c>
      <c r="O200" s="176"/>
      <c r="P200" s="178"/>
      <c r="Q200" s="240"/>
      <c r="R200" s="496" t="s">
        <v>515</v>
      </c>
      <c r="S200" s="483">
        <f t="shared" si="70"/>
        <v>0</v>
      </c>
      <c r="T200" s="179"/>
      <c r="U200" s="178"/>
      <c r="V200" s="240"/>
      <c r="W200" s="496" t="s">
        <v>515</v>
      </c>
      <c r="X200" s="483">
        <f t="shared" si="69"/>
        <v>0</v>
      </c>
      <c r="Y200" s="176"/>
      <c r="Z200" s="178"/>
      <c r="AA200" s="300"/>
      <c r="AB200" s="505" t="s">
        <v>515</v>
      </c>
      <c r="AC200" s="302">
        <f t="shared" ref="AC200:AC205" si="74">IF($AB200="SI",$AA200,"")</f>
        <v>0</v>
      </c>
    </row>
    <row r="201" spans="3:52" ht="15" customHeight="1" x14ac:dyDescent="0.2">
      <c r="C201" s="242"/>
      <c r="D201" s="210"/>
      <c r="E201" s="175"/>
      <c r="F201" s="240"/>
      <c r="G201" s="496" t="s">
        <v>515</v>
      </c>
      <c r="H201" s="483">
        <f t="shared" si="73"/>
        <v>0</v>
      </c>
      <c r="I201" s="295"/>
      <c r="J201" s="176"/>
      <c r="K201" s="177"/>
      <c r="L201" s="240"/>
      <c r="M201" s="496" t="s">
        <v>515</v>
      </c>
      <c r="N201" s="483">
        <f t="shared" si="65"/>
        <v>0</v>
      </c>
      <c r="O201" s="176"/>
      <c r="P201" s="178"/>
      <c r="Q201" s="240"/>
      <c r="R201" s="496" t="s">
        <v>515</v>
      </c>
      <c r="S201" s="483">
        <f t="shared" si="70"/>
        <v>0</v>
      </c>
      <c r="T201" s="179"/>
      <c r="U201" s="178"/>
      <c r="V201" s="240"/>
      <c r="W201" s="496" t="s">
        <v>515</v>
      </c>
      <c r="X201" s="483">
        <f t="shared" si="69"/>
        <v>0</v>
      </c>
      <c r="Y201" s="176"/>
      <c r="Z201" s="178"/>
      <c r="AA201" s="300"/>
      <c r="AB201" s="505" t="s">
        <v>515</v>
      </c>
      <c r="AC201" s="302">
        <f t="shared" si="74"/>
        <v>0</v>
      </c>
    </row>
    <row r="202" spans="3:52" ht="15" customHeight="1" x14ac:dyDescent="0.2">
      <c r="C202" s="242"/>
      <c r="D202" s="210"/>
      <c r="E202" s="175"/>
      <c r="F202" s="240"/>
      <c r="G202" s="496" t="s">
        <v>515</v>
      </c>
      <c r="H202" s="483">
        <f t="shared" si="73"/>
        <v>0</v>
      </c>
      <c r="I202" s="295"/>
      <c r="J202" s="176"/>
      <c r="K202" s="177"/>
      <c r="L202" s="240"/>
      <c r="M202" s="496" t="s">
        <v>515</v>
      </c>
      <c r="N202" s="483">
        <f t="shared" si="65"/>
        <v>0</v>
      </c>
      <c r="O202" s="176"/>
      <c r="P202" s="178"/>
      <c r="Q202" s="240"/>
      <c r="R202" s="496" t="s">
        <v>515</v>
      </c>
      <c r="S202" s="483">
        <f t="shared" si="70"/>
        <v>0</v>
      </c>
      <c r="T202" s="179"/>
      <c r="U202" s="178"/>
      <c r="V202" s="240"/>
      <c r="W202" s="496" t="s">
        <v>515</v>
      </c>
      <c r="X202" s="483">
        <f t="shared" si="69"/>
        <v>0</v>
      </c>
      <c r="Y202" s="176"/>
      <c r="Z202" s="178"/>
      <c r="AA202" s="300"/>
      <c r="AB202" s="505" t="s">
        <v>515</v>
      </c>
      <c r="AC202" s="302">
        <f t="shared" si="74"/>
        <v>0</v>
      </c>
    </row>
    <row r="203" spans="3:52" ht="15" customHeight="1" x14ac:dyDescent="0.2">
      <c r="C203" s="242"/>
      <c r="D203" s="210"/>
      <c r="E203" s="175"/>
      <c r="F203" s="240"/>
      <c r="G203" s="496" t="s">
        <v>515</v>
      </c>
      <c r="H203" s="483">
        <f t="shared" si="73"/>
        <v>0</v>
      </c>
      <c r="I203" s="295"/>
      <c r="J203" s="176"/>
      <c r="K203" s="177"/>
      <c r="L203" s="240"/>
      <c r="M203" s="496" t="s">
        <v>515</v>
      </c>
      <c r="N203" s="483">
        <f t="shared" si="65"/>
        <v>0</v>
      </c>
      <c r="O203" s="176"/>
      <c r="P203" s="178"/>
      <c r="Q203" s="240"/>
      <c r="R203" s="496" t="s">
        <v>515</v>
      </c>
      <c r="S203" s="483">
        <f t="shared" si="70"/>
        <v>0</v>
      </c>
      <c r="T203" s="179"/>
      <c r="U203" s="178"/>
      <c r="V203" s="240"/>
      <c r="W203" s="496" t="s">
        <v>515</v>
      </c>
      <c r="X203" s="483">
        <f t="shared" si="69"/>
        <v>0</v>
      </c>
      <c r="Y203" s="176"/>
      <c r="Z203" s="178"/>
      <c r="AA203" s="300"/>
      <c r="AB203" s="505" t="s">
        <v>515</v>
      </c>
      <c r="AC203" s="302">
        <f t="shared" si="74"/>
        <v>0</v>
      </c>
    </row>
    <row r="204" spans="3:52" ht="15" customHeight="1" x14ac:dyDescent="0.2">
      <c r="C204" s="242"/>
      <c r="D204" s="210"/>
      <c r="E204" s="175"/>
      <c r="F204" s="240"/>
      <c r="G204" s="496" t="s">
        <v>515</v>
      </c>
      <c r="H204" s="483">
        <f t="shared" si="73"/>
        <v>0</v>
      </c>
      <c r="I204" s="295"/>
      <c r="J204" s="176"/>
      <c r="K204" s="177"/>
      <c r="L204" s="240"/>
      <c r="M204" s="496" t="s">
        <v>515</v>
      </c>
      <c r="N204" s="483">
        <f t="shared" si="65"/>
        <v>0</v>
      </c>
      <c r="O204" s="176"/>
      <c r="P204" s="178"/>
      <c r="Q204" s="240"/>
      <c r="R204" s="496" t="s">
        <v>515</v>
      </c>
      <c r="S204" s="483">
        <f t="shared" si="70"/>
        <v>0</v>
      </c>
      <c r="T204" s="179"/>
      <c r="U204" s="178"/>
      <c r="V204" s="240"/>
      <c r="W204" s="496" t="s">
        <v>515</v>
      </c>
      <c r="X204" s="483">
        <f t="shared" si="69"/>
        <v>0</v>
      </c>
      <c r="Y204" s="176"/>
      <c r="Z204" s="178"/>
      <c r="AA204" s="300"/>
      <c r="AB204" s="505" t="s">
        <v>515</v>
      </c>
      <c r="AC204" s="302">
        <f t="shared" si="74"/>
        <v>0</v>
      </c>
    </row>
    <row r="205" spans="3:52" ht="15" customHeight="1" thickBot="1" x14ac:dyDescent="0.25">
      <c r="C205" s="242"/>
      <c r="D205" s="213"/>
      <c r="E205" s="175"/>
      <c r="F205" s="240"/>
      <c r="G205" s="496" t="s">
        <v>515</v>
      </c>
      <c r="H205" s="484">
        <f t="shared" si="73"/>
        <v>0</v>
      </c>
      <c r="I205" s="295"/>
      <c r="J205" s="176"/>
      <c r="K205" s="177"/>
      <c r="L205" s="240"/>
      <c r="M205" s="492" t="s">
        <v>515</v>
      </c>
      <c r="N205" s="483">
        <f t="shared" si="65"/>
        <v>0</v>
      </c>
      <c r="O205" s="179"/>
      <c r="P205" s="178"/>
      <c r="Q205" s="240"/>
      <c r="R205" s="492" t="s">
        <v>515</v>
      </c>
      <c r="S205" s="483">
        <f t="shared" si="70"/>
        <v>0</v>
      </c>
      <c r="T205" s="179"/>
      <c r="U205" s="178"/>
      <c r="V205" s="240"/>
      <c r="W205" s="492" t="s">
        <v>515</v>
      </c>
      <c r="X205" s="286">
        <f t="shared" si="69"/>
        <v>0</v>
      </c>
      <c r="Y205" s="176"/>
      <c r="Z205" s="178"/>
      <c r="AA205" s="300"/>
      <c r="AB205" s="505" t="s">
        <v>515</v>
      </c>
      <c r="AC205" s="302">
        <f t="shared" si="74"/>
        <v>0</v>
      </c>
      <c r="AE205" s="185" t="s">
        <v>93</v>
      </c>
      <c r="AF205" s="186" t="s">
        <v>94</v>
      </c>
      <c r="AG205" s="186" t="s">
        <v>95</v>
      </c>
      <c r="AH205" s="186" t="s">
        <v>96</v>
      </c>
      <c r="AI205" s="186" t="s">
        <v>97</v>
      </c>
      <c r="AJ205" s="190"/>
      <c r="AK205" s="193"/>
      <c r="AL205" s="198" t="s">
        <v>114</v>
      </c>
      <c r="AM205" s="186" t="s">
        <v>118</v>
      </c>
      <c r="AN205" s="197" t="s">
        <v>121</v>
      </c>
      <c r="AO205" s="196" t="s">
        <v>124</v>
      </c>
      <c r="AP205" s="199" t="s">
        <v>31</v>
      </c>
      <c r="AQ205" s="193"/>
      <c r="AR205" s="169"/>
      <c r="AS205" s="188"/>
      <c r="AT205" s="188"/>
      <c r="AY205" s="290" t="s">
        <v>252</v>
      </c>
      <c r="AZ205" s="291" t="s">
        <v>253</v>
      </c>
    </row>
    <row r="206" spans="3:52" ht="20.100000000000001" customHeight="1" thickTop="1" thickBot="1" x14ac:dyDescent="0.25">
      <c r="C206" s="215"/>
      <c r="D206" s="476"/>
      <c r="E206" s="467" t="s">
        <v>198</v>
      </c>
      <c r="F206" s="468">
        <f>SUM(F177:F205)</f>
        <v>0</v>
      </c>
      <c r="G206" s="494"/>
      <c r="H206" s="485">
        <f>SUM(H191:H205)</f>
        <v>0</v>
      </c>
      <c r="I206" s="216"/>
      <c r="J206" s="469" t="s">
        <v>114</v>
      </c>
      <c r="K206" s="481" t="s">
        <v>199</v>
      </c>
      <c r="L206" s="470">
        <f>SUM(L177:L205)</f>
        <v>0</v>
      </c>
      <c r="M206" s="499"/>
      <c r="N206" s="486">
        <f>SUM(N191:N205)</f>
        <v>0</v>
      </c>
      <c r="O206" s="471" t="s">
        <v>118</v>
      </c>
      <c r="P206" s="472" t="s">
        <v>199</v>
      </c>
      <c r="Q206" s="473">
        <f>SUM(Q177:Q205)</f>
        <v>0</v>
      </c>
      <c r="R206" s="500"/>
      <c r="S206" s="489">
        <f>SUM(S191:S205)</f>
        <v>0</v>
      </c>
      <c r="T206" s="474" t="s">
        <v>121</v>
      </c>
      <c r="U206" s="480" t="s">
        <v>199</v>
      </c>
      <c r="V206" s="477">
        <f>SUM(V177:V205)</f>
        <v>0</v>
      </c>
      <c r="W206" s="502"/>
      <c r="X206" s="487">
        <f>SUM(X191:X205)</f>
        <v>0</v>
      </c>
      <c r="Y206" s="475" t="s">
        <v>124</v>
      </c>
      <c r="Z206" s="479" t="s">
        <v>199</v>
      </c>
      <c r="AA206" s="478">
        <f>SUM(AA177:AA205)</f>
        <v>0</v>
      </c>
      <c r="AB206" s="506"/>
      <c r="AC206" s="488">
        <f>SUM(AC191:AC205)</f>
        <v>0</v>
      </c>
      <c r="AE206" s="189">
        <f>IF(AT206=1,F206,"")</f>
        <v>0</v>
      </c>
      <c r="AF206" s="189" t="str">
        <f>IF(AT206=2,F206,"")</f>
        <v/>
      </c>
      <c r="AG206" s="189" t="str">
        <f>IF(AT206=3,F206,"")</f>
        <v/>
      </c>
      <c r="AH206" s="189" t="str">
        <f>IF(AT206=4,F206,"")</f>
        <v/>
      </c>
      <c r="AI206" s="189" t="str">
        <f>IF(AT206=5,F206,"")</f>
        <v/>
      </c>
      <c r="AL206" s="189">
        <f>L206</f>
        <v>0</v>
      </c>
      <c r="AM206" s="189">
        <f>Q206</f>
        <v>0</v>
      </c>
      <c r="AN206" s="189">
        <f>V206</f>
        <v>0</v>
      </c>
      <c r="AO206" s="189">
        <f>AA206</f>
        <v>0</v>
      </c>
      <c r="AP206" s="189">
        <f>L206+Q206+V206+AA206</f>
        <v>0</v>
      </c>
      <c r="AR206" s="187"/>
      <c r="AS206" s="2" t="str">
        <f>VLOOKUP(F206,$AR$7:$AS$11,2)</f>
        <v>&lt; 95</v>
      </c>
      <c r="AT206" s="48">
        <f>VLOOKUP(F206,$AR$7:$AT$11,3)</f>
        <v>1</v>
      </c>
      <c r="AU206" s="190"/>
      <c r="AW206" s="190"/>
      <c r="AY206" s="292">
        <f>F206</f>
        <v>0</v>
      </c>
      <c r="AZ206" s="292">
        <f>L206+V206+AA206</f>
        <v>0</v>
      </c>
    </row>
    <row r="207" spans="3:52" ht="15" customHeight="1" thickBot="1" x14ac:dyDescent="0.25">
      <c r="H207" s="283"/>
      <c r="I207" s="16"/>
    </row>
    <row r="208" spans="3:52" ht="15" customHeight="1" x14ac:dyDescent="0.2">
      <c r="C208" s="634">
        <v>11</v>
      </c>
      <c r="D208" s="209">
        <v>1</v>
      </c>
      <c r="E208" s="204"/>
      <c r="F208" s="239"/>
      <c r="G208" s="495" t="s">
        <v>515</v>
      </c>
      <c r="H208" s="482">
        <f t="shared" ref="H208:H217" si="75">IF(G208="SI",F208,0)</f>
        <v>0</v>
      </c>
      <c r="I208" s="294"/>
      <c r="J208" s="205"/>
      <c r="K208" s="206"/>
      <c r="L208" s="239"/>
      <c r="M208" s="495" t="s">
        <v>515</v>
      </c>
      <c r="N208" s="482">
        <f t="shared" ref="N208:N217" si="76">IF($M208="SI",$L208,"")</f>
        <v>0</v>
      </c>
      <c r="O208" s="205"/>
      <c r="P208" s="206"/>
      <c r="Q208" s="239"/>
      <c r="R208" s="495" t="s">
        <v>515</v>
      </c>
      <c r="S208" s="482">
        <f>IF($R208="SI",$Q208,"")</f>
        <v>0</v>
      </c>
      <c r="T208" s="205"/>
      <c r="U208" s="206"/>
      <c r="V208" s="239"/>
      <c r="W208" s="495" t="s">
        <v>515</v>
      </c>
      <c r="X208" s="285">
        <f>IF($W208="SI",$V208,"")</f>
        <v>0</v>
      </c>
      <c r="Y208" s="205"/>
      <c r="Z208" s="206"/>
      <c r="AA208" s="303"/>
      <c r="AB208" s="504" t="s">
        <v>515</v>
      </c>
      <c r="AC208" s="301">
        <f t="shared" ref="AC208:AC214" si="77">IF($AB208="SI",$AA208,"")</f>
        <v>0</v>
      </c>
    </row>
    <row r="209" spans="3:52" ht="15" customHeight="1" x14ac:dyDescent="0.2">
      <c r="C209" s="635"/>
      <c r="D209" s="210">
        <v>2</v>
      </c>
      <c r="E209" s="175"/>
      <c r="F209" s="240"/>
      <c r="G209" s="496" t="s">
        <v>515</v>
      </c>
      <c r="H209" s="483">
        <f t="shared" si="75"/>
        <v>0</v>
      </c>
      <c r="I209" s="295"/>
      <c r="J209" s="176"/>
      <c r="K209" s="177"/>
      <c r="L209" s="240"/>
      <c r="M209" s="496" t="s">
        <v>515</v>
      </c>
      <c r="N209" s="483">
        <f t="shared" si="76"/>
        <v>0</v>
      </c>
      <c r="O209" s="176"/>
      <c r="P209" s="178"/>
      <c r="Q209" s="240"/>
      <c r="R209" s="496" t="s">
        <v>515</v>
      </c>
      <c r="S209" s="483">
        <f t="shared" ref="S209:S217" si="78">IF($R209="SI",$Q209,"")</f>
        <v>0</v>
      </c>
      <c r="T209" s="176"/>
      <c r="U209" s="178"/>
      <c r="V209" s="240"/>
      <c r="W209" s="496" t="s">
        <v>515</v>
      </c>
      <c r="X209" s="483">
        <f t="shared" ref="X209" si="79">IF($W209="SI",$V209,"")</f>
        <v>0</v>
      </c>
      <c r="Y209" s="176"/>
      <c r="Z209" s="177"/>
      <c r="AA209" s="300"/>
      <c r="AB209" s="505" t="s">
        <v>515</v>
      </c>
      <c r="AC209" s="302">
        <f t="shared" si="77"/>
        <v>0</v>
      </c>
    </row>
    <row r="210" spans="3:52" ht="15" customHeight="1" x14ac:dyDescent="0.2">
      <c r="C210" s="636"/>
      <c r="D210" s="210">
        <v>3</v>
      </c>
      <c r="E210" s="175"/>
      <c r="F210" s="240"/>
      <c r="G210" s="496" t="s">
        <v>515</v>
      </c>
      <c r="H210" s="483">
        <f t="shared" si="75"/>
        <v>0</v>
      </c>
      <c r="I210" s="295"/>
      <c r="J210" s="176"/>
      <c r="K210" s="177"/>
      <c r="L210" s="240"/>
      <c r="M210" s="496" t="s">
        <v>515</v>
      </c>
      <c r="N210" s="483">
        <f t="shared" si="76"/>
        <v>0</v>
      </c>
      <c r="O210" s="176"/>
      <c r="P210" s="178"/>
      <c r="Q210" s="240"/>
      <c r="R210" s="496" t="s">
        <v>515</v>
      </c>
      <c r="S210" s="483">
        <f t="shared" si="78"/>
        <v>0</v>
      </c>
      <c r="T210" s="179"/>
      <c r="U210" s="178"/>
      <c r="V210" s="240"/>
      <c r="W210" s="496" t="s">
        <v>515</v>
      </c>
      <c r="X210" s="483">
        <f>IF($W210="SI",$V210,"")</f>
        <v>0</v>
      </c>
      <c r="Y210" s="176"/>
      <c r="Z210" s="177"/>
      <c r="AA210" s="300"/>
      <c r="AB210" s="505" t="s">
        <v>515</v>
      </c>
      <c r="AC210" s="302">
        <f t="shared" si="77"/>
        <v>0</v>
      </c>
    </row>
    <row r="211" spans="3:52" ht="15" customHeight="1" x14ac:dyDescent="0.2">
      <c r="C211" s="246" t="s">
        <v>189</v>
      </c>
      <c r="D211" s="210">
        <v>4</v>
      </c>
      <c r="E211" s="175"/>
      <c r="F211" s="240"/>
      <c r="G211" s="496" t="s">
        <v>515</v>
      </c>
      <c r="H211" s="483">
        <f t="shared" si="75"/>
        <v>0</v>
      </c>
      <c r="I211" s="295"/>
      <c r="J211" s="176"/>
      <c r="K211" s="177"/>
      <c r="L211" s="240"/>
      <c r="M211" s="496" t="s">
        <v>515</v>
      </c>
      <c r="N211" s="483">
        <f t="shared" si="76"/>
        <v>0</v>
      </c>
      <c r="O211" s="176"/>
      <c r="P211" s="178"/>
      <c r="Q211" s="240"/>
      <c r="R211" s="496" t="s">
        <v>515</v>
      </c>
      <c r="S211" s="483">
        <f t="shared" si="78"/>
        <v>0</v>
      </c>
      <c r="T211" s="179"/>
      <c r="U211" s="178"/>
      <c r="V211" s="240"/>
      <c r="W211" s="496" t="s">
        <v>515</v>
      </c>
      <c r="X211" s="483">
        <f t="shared" ref="X211:X217" si="80">IF($W211="SI",$V211,"")</f>
        <v>0</v>
      </c>
      <c r="Y211" s="176"/>
      <c r="Z211" s="178"/>
      <c r="AA211" s="300"/>
      <c r="AB211" s="505" t="s">
        <v>515</v>
      </c>
      <c r="AC211" s="302">
        <f t="shared" si="77"/>
        <v>0</v>
      </c>
    </row>
    <row r="212" spans="3:52" ht="15" customHeight="1" x14ac:dyDescent="0.2">
      <c r="C212" s="207" t="s">
        <v>210</v>
      </c>
      <c r="D212" s="210">
        <v>5</v>
      </c>
      <c r="E212" s="175"/>
      <c r="F212" s="240"/>
      <c r="G212" s="496" t="s">
        <v>515</v>
      </c>
      <c r="H212" s="483">
        <f t="shared" si="75"/>
        <v>0</v>
      </c>
      <c r="I212" s="295"/>
      <c r="J212" s="176"/>
      <c r="K212" s="177"/>
      <c r="L212" s="240"/>
      <c r="M212" s="496" t="s">
        <v>515</v>
      </c>
      <c r="N212" s="483">
        <f t="shared" si="76"/>
        <v>0</v>
      </c>
      <c r="O212" s="176"/>
      <c r="P212" s="178"/>
      <c r="Q212" s="240"/>
      <c r="R212" s="496" t="s">
        <v>515</v>
      </c>
      <c r="S212" s="483">
        <f t="shared" si="78"/>
        <v>0</v>
      </c>
      <c r="T212" s="179"/>
      <c r="U212" s="178"/>
      <c r="V212" s="240"/>
      <c r="W212" s="496" t="s">
        <v>515</v>
      </c>
      <c r="X212" s="483">
        <f t="shared" si="80"/>
        <v>0</v>
      </c>
      <c r="Y212" s="176"/>
      <c r="Z212" s="177"/>
      <c r="AA212" s="300"/>
      <c r="AB212" s="505" t="s">
        <v>515</v>
      </c>
      <c r="AC212" s="302">
        <f t="shared" si="77"/>
        <v>0</v>
      </c>
    </row>
    <row r="213" spans="3:52" ht="15" customHeight="1" x14ac:dyDescent="0.2">
      <c r="C213" s="246"/>
      <c r="D213" s="210"/>
      <c r="E213" s="175"/>
      <c r="F213" s="240"/>
      <c r="G213" s="496" t="s">
        <v>515</v>
      </c>
      <c r="H213" s="483">
        <f t="shared" si="75"/>
        <v>0</v>
      </c>
      <c r="I213" s="295"/>
      <c r="J213" s="176"/>
      <c r="K213" s="177"/>
      <c r="L213" s="240"/>
      <c r="M213" s="496" t="s">
        <v>515</v>
      </c>
      <c r="N213" s="483">
        <f t="shared" si="76"/>
        <v>0</v>
      </c>
      <c r="O213" s="176"/>
      <c r="P213" s="178"/>
      <c r="Q213" s="240"/>
      <c r="R213" s="496" t="s">
        <v>515</v>
      </c>
      <c r="S213" s="483">
        <f t="shared" si="78"/>
        <v>0</v>
      </c>
      <c r="T213" s="179"/>
      <c r="U213" s="178"/>
      <c r="V213" s="240"/>
      <c r="W213" s="496" t="s">
        <v>515</v>
      </c>
      <c r="X213" s="483">
        <f t="shared" si="80"/>
        <v>0</v>
      </c>
      <c r="Y213" s="176"/>
      <c r="Z213" s="178"/>
      <c r="AA213" s="300"/>
      <c r="AB213" s="505" t="s">
        <v>515</v>
      </c>
      <c r="AC213" s="302">
        <f t="shared" si="77"/>
        <v>0</v>
      </c>
    </row>
    <row r="214" spans="3:52" ht="15" customHeight="1" x14ac:dyDescent="0.2">
      <c r="C214" s="242"/>
      <c r="D214" s="210"/>
      <c r="E214" s="175"/>
      <c r="F214" s="240"/>
      <c r="G214" s="496" t="s">
        <v>515</v>
      </c>
      <c r="H214" s="483">
        <f t="shared" si="75"/>
        <v>0</v>
      </c>
      <c r="I214" s="295"/>
      <c r="J214" s="176"/>
      <c r="K214" s="177"/>
      <c r="L214" s="240"/>
      <c r="M214" s="496" t="s">
        <v>515</v>
      </c>
      <c r="N214" s="483">
        <f t="shared" si="76"/>
        <v>0</v>
      </c>
      <c r="O214" s="176"/>
      <c r="P214" s="178"/>
      <c r="Q214" s="240"/>
      <c r="R214" s="496" t="s">
        <v>515</v>
      </c>
      <c r="S214" s="483">
        <f t="shared" si="78"/>
        <v>0</v>
      </c>
      <c r="T214" s="179"/>
      <c r="U214" s="178"/>
      <c r="V214" s="240"/>
      <c r="W214" s="496" t="s">
        <v>515</v>
      </c>
      <c r="X214" s="483">
        <f t="shared" si="80"/>
        <v>0</v>
      </c>
      <c r="Y214" s="176"/>
      <c r="Z214" s="177"/>
      <c r="AA214" s="300"/>
      <c r="AB214" s="505" t="s">
        <v>515</v>
      </c>
      <c r="AC214" s="302">
        <f t="shared" si="77"/>
        <v>0</v>
      </c>
    </row>
    <row r="215" spans="3:52" ht="15" customHeight="1" x14ac:dyDescent="0.2">
      <c r="C215" s="242"/>
      <c r="D215" s="210"/>
      <c r="E215" s="175"/>
      <c r="F215" s="240"/>
      <c r="G215" s="496" t="s">
        <v>515</v>
      </c>
      <c r="H215" s="483">
        <f t="shared" si="75"/>
        <v>0</v>
      </c>
      <c r="I215" s="295"/>
      <c r="J215" s="176"/>
      <c r="K215" s="177"/>
      <c r="L215" s="240"/>
      <c r="M215" s="496" t="s">
        <v>515</v>
      </c>
      <c r="N215" s="483">
        <f t="shared" si="76"/>
        <v>0</v>
      </c>
      <c r="O215" s="176"/>
      <c r="P215" s="178"/>
      <c r="Q215" s="240"/>
      <c r="R215" s="496" t="s">
        <v>515</v>
      </c>
      <c r="S215" s="483">
        <f t="shared" si="78"/>
        <v>0</v>
      </c>
      <c r="T215" s="179"/>
      <c r="U215" s="178"/>
      <c r="V215" s="240"/>
      <c r="W215" s="496" t="s">
        <v>515</v>
      </c>
      <c r="X215" s="483">
        <f t="shared" si="80"/>
        <v>0</v>
      </c>
      <c r="Y215" s="176"/>
      <c r="Z215" s="178"/>
      <c r="AA215" s="300"/>
      <c r="AB215" s="505" t="s">
        <v>515</v>
      </c>
      <c r="AC215" s="302">
        <f>IF($AB215="SI",$AA215,"")</f>
        <v>0</v>
      </c>
    </row>
    <row r="216" spans="3:52" ht="15" customHeight="1" x14ac:dyDescent="0.2">
      <c r="C216" s="242"/>
      <c r="D216" s="210"/>
      <c r="E216" s="175"/>
      <c r="F216" s="240"/>
      <c r="G216" s="496" t="s">
        <v>515</v>
      </c>
      <c r="H216" s="483">
        <f t="shared" si="75"/>
        <v>0</v>
      </c>
      <c r="I216" s="295"/>
      <c r="J216" s="176"/>
      <c r="K216" s="177"/>
      <c r="L216" s="240"/>
      <c r="M216" s="496" t="s">
        <v>515</v>
      </c>
      <c r="N216" s="483">
        <f t="shared" si="76"/>
        <v>0</v>
      </c>
      <c r="O216" s="176"/>
      <c r="P216" s="178"/>
      <c r="Q216" s="240"/>
      <c r="R216" s="496" t="s">
        <v>515</v>
      </c>
      <c r="S216" s="483">
        <f t="shared" si="78"/>
        <v>0</v>
      </c>
      <c r="T216" s="179"/>
      <c r="U216" s="178"/>
      <c r="V216" s="240"/>
      <c r="W216" s="496" t="s">
        <v>515</v>
      </c>
      <c r="X216" s="483">
        <f t="shared" si="80"/>
        <v>0</v>
      </c>
      <c r="Y216" s="176"/>
      <c r="Z216" s="177"/>
      <c r="AA216" s="300"/>
      <c r="AB216" s="505" t="s">
        <v>515</v>
      </c>
      <c r="AC216" s="302">
        <f t="shared" ref="AC216:AC217" si="81">IF($AB216="SI",$AA216,"")</f>
        <v>0</v>
      </c>
      <c r="AS216" s="169"/>
      <c r="AY216" s="649" t="s">
        <v>31</v>
      </c>
      <c r="AZ216" s="650"/>
    </row>
    <row r="217" spans="3:52" ht="15" customHeight="1" thickBot="1" x14ac:dyDescent="0.25">
      <c r="C217" s="242"/>
      <c r="D217" s="213"/>
      <c r="E217" s="175"/>
      <c r="F217" s="240"/>
      <c r="G217" s="496" t="s">
        <v>515</v>
      </c>
      <c r="H217" s="484">
        <f t="shared" si="75"/>
        <v>0</v>
      </c>
      <c r="I217" s="295"/>
      <c r="J217" s="176"/>
      <c r="K217" s="177"/>
      <c r="L217" s="240"/>
      <c r="M217" s="492" t="s">
        <v>515</v>
      </c>
      <c r="N217" s="483">
        <f t="shared" si="76"/>
        <v>0</v>
      </c>
      <c r="O217" s="179"/>
      <c r="P217" s="178"/>
      <c r="Q217" s="240"/>
      <c r="R217" s="492" t="s">
        <v>515</v>
      </c>
      <c r="S217" s="483">
        <f t="shared" si="78"/>
        <v>0</v>
      </c>
      <c r="T217" s="179"/>
      <c r="U217" s="178"/>
      <c r="V217" s="240"/>
      <c r="W217" s="492" t="s">
        <v>515</v>
      </c>
      <c r="X217" s="286">
        <f t="shared" si="80"/>
        <v>0</v>
      </c>
      <c r="Y217" s="176"/>
      <c r="Z217" s="178"/>
      <c r="AA217" s="300"/>
      <c r="AB217" s="505" t="s">
        <v>515</v>
      </c>
      <c r="AC217" s="302">
        <f t="shared" si="81"/>
        <v>0</v>
      </c>
      <c r="AE217" s="185" t="s">
        <v>93</v>
      </c>
      <c r="AF217" s="186" t="s">
        <v>94</v>
      </c>
      <c r="AG217" s="186" t="s">
        <v>95</v>
      </c>
      <c r="AH217" s="186" t="s">
        <v>96</v>
      </c>
      <c r="AI217" s="186" t="s">
        <v>97</v>
      </c>
      <c r="AJ217" s="190"/>
      <c r="AK217" s="193"/>
      <c r="AL217" s="198" t="s">
        <v>114</v>
      </c>
      <c r="AM217" s="186" t="s">
        <v>118</v>
      </c>
      <c r="AN217" s="197" t="s">
        <v>121</v>
      </c>
      <c r="AO217" s="196" t="s">
        <v>124</v>
      </c>
      <c r="AP217" s="199" t="s">
        <v>31</v>
      </c>
      <c r="AQ217" s="193"/>
      <c r="AR217" s="169"/>
      <c r="AS217" s="188"/>
      <c r="AT217" s="188"/>
      <c r="AY217" s="290" t="s">
        <v>252</v>
      </c>
      <c r="AZ217" s="291" t="s">
        <v>253</v>
      </c>
    </row>
    <row r="218" spans="3:52" ht="20.100000000000001" customHeight="1" thickTop="1" thickBot="1" x14ac:dyDescent="0.25">
      <c r="C218" s="215"/>
      <c r="D218" s="476"/>
      <c r="E218" s="467" t="s">
        <v>198</v>
      </c>
      <c r="F218" s="468">
        <f>SUM(F208:F217)</f>
        <v>0</v>
      </c>
      <c r="G218" s="494"/>
      <c r="H218" s="485">
        <f>SUM(H203:H217)</f>
        <v>0</v>
      </c>
      <c r="I218" s="216"/>
      <c r="J218" s="469" t="s">
        <v>114</v>
      </c>
      <c r="K218" s="481" t="s">
        <v>199</v>
      </c>
      <c r="L218" s="470">
        <f>SUM(L208:L217)</f>
        <v>0</v>
      </c>
      <c r="M218" s="499"/>
      <c r="N218" s="486">
        <f>SUM(N203:N217)</f>
        <v>0</v>
      </c>
      <c r="O218" s="471" t="s">
        <v>118</v>
      </c>
      <c r="P218" s="472" t="s">
        <v>199</v>
      </c>
      <c r="Q218" s="473">
        <f>SUM(Q208:Q217)</f>
        <v>0</v>
      </c>
      <c r="R218" s="500"/>
      <c r="S218" s="489">
        <f>SUM(S203:S217)</f>
        <v>0</v>
      </c>
      <c r="T218" s="474" t="s">
        <v>121</v>
      </c>
      <c r="U218" s="480" t="s">
        <v>199</v>
      </c>
      <c r="V218" s="477">
        <f>SUM(V208:V217)</f>
        <v>0</v>
      </c>
      <c r="W218" s="502"/>
      <c r="X218" s="487">
        <f>SUM(X203:X217)</f>
        <v>0</v>
      </c>
      <c r="Y218" s="475" t="s">
        <v>124</v>
      </c>
      <c r="Z218" s="479" t="s">
        <v>199</v>
      </c>
      <c r="AA218" s="478">
        <f>SUM(AA208:AA217)</f>
        <v>0</v>
      </c>
      <c r="AB218" s="506"/>
      <c r="AC218" s="488">
        <f>SUM(AC203:AC217)</f>
        <v>0</v>
      </c>
      <c r="AE218" s="189">
        <f>IF(AT218=1,F218,"")</f>
        <v>0</v>
      </c>
      <c r="AF218" s="189" t="str">
        <f>IF(AT218=2,F218,"")</f>
        <v/>
      </c>
      <c r="AG218" s="189" t="str">
        <f>IF(AT218=3,F218,"")</f>
        <v/>
      </c>
      <c r="AH218" s="189" t="str">
        <f>IF(AT218=4,F218,"")</f>
        <v/>
      </c>
      <c r="AI218" s="189" t="str">
        <f>IF(AT218=5,F218,"")</f>
        <v/>
      </c>
      <c r="AL218" s="189">
        <f>L218</f>
        <v>0</v>
      </c>
      <c r="AM218" s="189">
        <f>Q218</f>
        <v>0</v>
      </c>
      <c r="AN218" s="189">
        <f>V218</f>
        <v>0</v>
      </c>
      <c r="AO218" s="189">
        <f>AA218</f>
        <v>0</v>
      </c>
      <c r="AP218" s="189">
        <f>L218+Q218+V218+AA218</f>
        <v>0</v>
      </c>
      <c r="AR218" s="187"/>
      <c r="AS218" s="2" t="str">
        <f>VLOOKUP(F218,$AR$7:$AS$11,2)</f>
        <v>&lt; 95</v>
      </c>
      <c r="AT218" s="48">
        <f>VLOOKUP(F218,$AR$7:$AT$11,3)</f>
        <v>1</v>
      </c>
      <c r="AU218" s="190"/>
      <c r="AW218" s="190"/>
      <c r="AY218" s="292">
        <f>F218</f>
        <v>0</v>
      </c>
      <c r="AZ218" s="292">
        <f>L218+V218+AA218</f>
        <v>0</v>
      </c>
    </row>
    <row r="219" spans="3:52" ht="15" customHeight="1" thickBot="1" x14ac:dyDescent="0.25">
      <c r="H219" s="283"/>
      <c r="I219" s="16"/>
    </row>
    <row r="220" spans="3:52" ht="15" customHeight="1" x14ac:dyDescent="0.2">
      <c r="C220" s="634">
        <v>12</v>
      </c>
      <c r="D220" s="209">
        <v>1</v>
      </c>
      <c r="E220" s="204"/>
      <c r="F220" s="239"/>
      <c r="G220" s="495" t="s">
        <v>515</v>
      </c>
      <c r="H220" s="482">
        <f t="shared" ref="H220:H229" si="82">IF(G220="SI",F220,0)</f>
        <v>0</v>
      </c>
      <c r="I220" s="294"/>
      <c r="J220" s="205"/>
      <c r="K220" s="206"/>
      <c r="L220" s="239"/>
      <c r="M220" s="495" t="s">
        <v>515</v>
      </c>
      <c r="N220" s="482">
        <f t="shared" ref="N220:N229" si="83">IF($M220="SI",$L220,"")</f>
        <v>0</v>
      </c>
      <c r="O220" s="205"/>
      <c r="P220" s="206"/>
      <c r="Q220" s="239"/>
      <c r="R220" s="495" t="s">
        <v>515</v>
      </c>
      <c r="S220" s="482">
        <f>IF($R220="SI",$Q220,"")</f>
        <v>0</v>
      </c>
      <c r="T220" s="205"/>
      <c r="U220" s="206"/>
      <c r="V220" s="239"/>
      <c r="W220" s="495" t="s">
        <v>515</v>
      </c>
      <c r="X220" s="285">
        <f>IF($W220="SI",$V220,"")</f>
        <v>0</v>
      </c>
      <c r="Y220" s="205"/>
      <c r="Z220" s="206"/>
      <c r="AA220" s="303"/>
      <c r="AB220" s="504" t="s">
        <v>515</v>
      </c>
      <c r="AC220" s="301">
        <f t="shared" ref="AC220:AC226" si="84">IF($AB220="SI",$AA220,"")</f>
        <v>0</v>
      </c>
    </row>
    <row r="221" spans="3:52" ht="15" customHeight="1" x14ac:dyDescent="0.2">
      <c r="C221" s="635"/>
      <c r="D221" s="210">
        <v>2</v>
      </c>
      <c r="E221" s="175"/>
      <c r="F221" s="240"/>
      <c r="G221" s="496" t="s">
        <v>515</v>
      </c>
      <c r="H221" s="483">
        <f t="shared" si="82"/>
        <v>0</v>
      </c>
      <c r="I221" s="295"/>
      <c r="J221" s="176"/>
      <c r="K221" s="177"/>
      <c r="L221" s="240"/>
      <c r="M221" s="496" t="s">
        <v>515</v>
      </c>
      <c r="N221" s="483">
        <f t="shared" si="83"/>
        <v>0</v>
      </c>
      <c r="O221" s="176"/>
      <c r="P221" s="178"/>
      <c r="Q221" s="240"/>
      <c r="R221" s="496" t="s">
        <v>515</v>
      </c>
      <c r="S221" s="483">
        <f t="shared" ref="S221:S229" si="85">IF($R221="SI",$Q221,"")</f>
        <v>0</v>
      </c>
      <c r="T221" s="176"/>
      <c r="U221" s="178"/>
      <c r="V221" s="240"/>
      <c r="W221" s="496" t="s">
        <v>515</v>
      </c>
      <c r="X221" s="483">
        <f t="shared" ref="X221" si="86">IF($W221="SI",$V221,"")</f>
        <v>0</v>
      </c>
      <c r="Y221" s="176"/>
      <c r="Z221" s="177"/>
      <c r="AA221" s="300"/>
      <c r="AB221" s="505" t="s">
        <v>515</v>
      </c>
      <c r="AC221" s="302">
        <f t="shared" si="84"/>
        <v>0</v>
      </c>
    </row>
    <row r="222" spans="3:52" ht="15" customHeight="1" x14ac:dyDescent="0.2">
      <c r="C222" s="636"/>
      <c r="D222" s="210">
        <v>3</v>
      </c>
      <c r="E222" s="175"/>
      <c r="F222" s="240"/>
      <c r="G222" s="496" t="s">
        <v>515</v>
      </c>
      <c r="H222" s="483">
        <f t="shared" si="82"/>
        <v>0</v>
      </c>
      <c r="I222" s="295"/>
      <c r="J222" s="176"/>
      <c r="K222" s="177"/>
      <c r="L222" s="240"/>
      <c r="M222" s="496" t="s">
        <v>515</v>
      </c>
      <c r="N222" s="483">
        <f t="shared" si="83"/>
        <v>0</v>
      </c>
      <c r="O222" s="176"/>
      <c r="P222" s="178"/>
      <c r="Q222" s="240"/>
      <c r="R222" s="496" t="s">
        <v>515</v>
      </c>
      <c r="S222" s="483">
        <f t="shared" si="85"/>
        <v>0</v>
      </c>
      <c r="T222" s="179"/>
      <c r="U222" s="178"/>
      <c r="V222" s="240"/>
      <c r="W222" s="496" t="s">
        <v>515</v>
      </c>
      <c r="X222" s="483">
        <f>IF($W222="SI",$V222,"")</f>
        <v>0</v>
      </c>
      <c r="Y222" s="176"/>
      <c r="Z222" s="177"/>
      <c r="AA222" s="300"/>
      <c r="AB222" s="505" t="s">
        <v>515</v>
      </c>
      <c r="AC222" s="302">
        <f t="shared" si="84"/>
        <v>0</v>
      </c>
    </row>
    <row r="223" spans="3:52" ht="15" customHeight="1" x14ac:dyDescent="0.2">
      <c r="C223" s="246" t="s">
        <v>189</v>
      </c>
      <c r="D223" s="210">
        <v>4</v>
      </c>
      <c r="E223" s="175"/>
      <c r="F223" s="240"/>
      <c r="G223" s="496" t="s">
        <v>515</v>
      </c>
      <c r="H223" s="483">
        <f t="shared" si="82"/>
        <v>0</v>
      </c>
      <c r="I223" s="295"/>
      <c r="J223" s="176"/>
      <c r="K223" s="177"/>
      <c r="L223" s="240"/>
      <c r="M223" s="496" t="s">
        <v>515</v>
      </c>
      <c r="N223" s="483">
        <f t="shared" si="83"/>
        <v>0</v>
      </c>
      <c r="O223" s="176"/>
      <c r="P223" s="178"/>
      <c r="Q223" s="240"/>
      <c r="R223" s="496" t="s">
        <v>515</v>
      </c>
      <c r="S223" s="483">
        <f t="shared" si="85"/>
        <v>0</v>
      </c>
      <c r="T223" s="179"/>
      <c r="U223" s="178"/>
      <c r="V223" s="240"/>
      <c r="W223" s="496" t="s">
        <v>515</v>
      </c>
      <c r="X223" s="483">
        <f t="shared" ref="X223:X229" si="87">IF($W223="SI",$V223,"")</f>
        <v>0</v>
      </c>
      <c r="Y223" s="176"/>
      <c r="Z223" s="178"/>
      <c r="AA223" s="300"/>
      <c r="AB223" s="505" t="s">
        <v>515</v>
      </c>
      <c r="AC223" s="302">
        <f t="shared" si="84"/>
        <v>0</v>
      </c>
    </row>
    <row r="224" spans="3:52" ht="15" customHeight="1" x14ac:dyDescent="0.2">
      <c r="C224" s="207" t="s">
        <v>210</v>
      </c>
      <c r="D224" s="210">
        <v>5</v>
      </c>
      <c r="E224" s="175"/>
      <c r="F224" s="240"/>
      <c r="G224" s="496" t="s">
        <v>515</v>
      </c>
      <c r="H224" s="483">
        <f t="shared" si="82"/>
        <v>0</v>
      </c>
      <c r="I224" s="295"/>
      <c r="J224" s="176"/>
      <c r="K224" s="177"/>
      <c r="L224" s="240"/>
      <c r="M224" s="496" t="s">
        <v>515</v>
      </c>
      <c r="N224" s="483">
        <f t="shared" si="83"/>
        <v>0</v>
      </c>
      <c r="O224" s="176"/>
      <c r="P224" s="178"/>
      <c r="Q224" s="240"/>
      <c r="R224" s="496" t="s">
        <v>515</v>
      </c>
      <c r="S224" s="483">
        <f t="shared" si="85"/>
        <v>0</v>
      </c>
      <c r="T224" s="179"/>
      <c r="U224" s="178"/>
      <c r="V224" s="240"/>
      <c r="W224" s="496" t="s">
        <v>515</v>
      </c>
      <c r="X224" s="483">
        <f t="shared" si="87"/>
        <v>0</v>
      </c>
      <c r="Y224" s="176"/>
      <c r="Z224" s="177"/>
      <c r="AA224" s="300"/>
      <c r="AB224" s="505" t="s">
        <v>515</v>
      </c>
      <c r="AC224" s="302">
        <f t="shared" si="84"/>
        <v>0</v>
      </c>
    </row>
    <row r="225" spans="3:52" ht="15" customHeight="1" x14ac:dyDescent="0.2">
      <c r="C225" s="246"/>
      <c r="D225" s="210"/>
      <c r="E225" s="175"/>
      <c r="F225" s="240"/>
      <c r="G225" s="496" t="s">
        <v>515</v>
      </c>
      <c r="H225" s="483">
        <f t="shared" si="82"/>
        <v>0</v>
      </c>
      <c r="I225" s="295"/>
      <c r="J225" s="176"/>
      <c r="K225" s="177"/>
      <c r="L225" s="240"/>
      <c r="M225" s="496" t="s">
        <v>515</v>
      </c>
      <c r="N225" s="483">
        <f t="shared" si="83"/>
        <v>0</v>
      </c>
      <c r="O225" s="176"/>
      <c r="P225" s="178"/>
      <c r="Q225" s="240"/>
      <c r="R225" s="496" t="s">
        <v>515</v>
      </c>
      <c r="S225" s="483">
        <f t="shared" si="85"/>
        <v>0</v>
      </c>
      <c r="T225" s="179"/>
      <c r="U225" s="178"/>
      <c r="V225" s="240"/>
      <c r="W225" s="496" t="s">
        <v>515</v>
      </c>
      <c r="X225" s="483">
        <f t="shared" si="87"/>
        <v>0</v>
      </c>
      <c r="Y225" s="176"/>
      <c r="Z225" s="178"/>
      <c r="AA225" s="300"/>
      <c r="AB225" s="505" t="s">
        <v>515</v>
      </c>
      <c r="AC225" s="302">
        <f t="shared" si="84"/>
        <v>0</v>
      </c>
    </row>
    <row r="226" spans="3:52" ht="15" customHeight="1" x14ac:dyDescent="0.2">
      <c r="C226" s="242"/>
      <c r="D226" s="210"/>
      <c r="E226" s="175"/>
      <c r="F226" s="240"/>
      <c r="G226" s="496" t="s">
        <v>515</v>
      </c>
      <c r="H226" s="483">
        <f t="shared" si="82"/>
        <v>0</v>
      </c>
      <c r="I226" s="295"/>
      <c r="J226" s="176"/>
      <c r="K226" s="177"/>
      <c r="L226" s="240"/>
      <c r="M226" s="496" t="s">
        <v>515</v>
      </c>
      <c r="N226" s="483">
        <f t="shared" si="83"/>
        <v>0</v>
      </c>
      <c r="O226" s="176"/>
      <c r="P226" s="178"/>
      <c r="Q226" s="240"/>
      <c r="R226" s="496" t="s">
        <v>515</v>
      </c>
      <c r="S226" s="483">
        <f t="shared" si="85"/>
        <v>0</v>
      </c>
      <c r="T226" s="179"/>
      <c r="U226" s="178"/>
      <c r="V226" s="240"/>
      <c r="W226" s="496" t="s">
        <v>515</v>
      </c>
      <c r="X226" s="483">
        <f t="shared" si="87"/>
        <v>0</v>
      </c>
      <c r="Y226" s="176"/>
      <c r="Z226" s="177"/>
      <c r="AA226" s="300"/>
      <c r="AB226" s="505" t="s">
        <v>515</v>
      </c>
      <c r="AC226" s="302">
        <f t="shared" si="84"/>
        <v>0</v>
      </c>
    </row>
    <row r="227" spans="3:52" ht="15" customHeight="1" x14ac:dyDescent="0.2">
      <c r="C227" s="242"/>
      <c r="D227" s="210"/>
      <c r="E227" s="175"/>
      <c r="F227" s="240"/>
      <c r="G227" s="496" t="s">
        <v>515</v>
      </c>
      <c r="H227" s="483">
        <f t="shared" si="82"/>
        <v>0</v>
      </c>
      <c r="I227" s="295"/>
      <c r="J227" s="176"/>
      <c r="K227" s="177"/>
      <c r="L227" s="240"/>
      <c r="M227" s="496" t="s">
        <v>515</v>
      </c>
      <c r="N227" s="483">
        <f t="shared" si="83"/>
        <v>0</v>
      </c>
      <c r="O227" s="176"/>
      <c r="P227" s="178"/>
      <c r="Q227" s="240"/>
      <c r="R227" s="496" t="s">
        <v>515</v>
      </c>
      <c r="S227" s="483">
        <f t="shared" si="85"/>
        <v>0</v>
      </c>
      <c r="T227" s="179"/>
      <c r="U227" s="178"/>
      <c r="V227" s="240"/>
      <c r="W227" s="496" t="s">
        <v>515</v>
      </c>
      <c r="X227" s="483">
        <f t="shared" si="87"/>
        <v>0</v>
      </c>
      <c r="Y227" s="176"/>
      <c r="Z227" s="178"/>
      <c r="AA227" s="300"/>
      <c r="AB227" s="505" t="s">
        <v>515</v>
      </c>
      <c r="AC227" s="302">
        <f>IF($AB227="SI",$AA227,"")</f>
        <v>0</v>
      </c>
    </row>
    <row r="228" spans="3:52" ht="15" customHeight="1" x14ac:dyDescent="0.2">
      <c r="C228" s="242"/>
      <c r="D228" s="210"/>
      <c r="E228" s="175"/>
      <c r="F228" s="240"/>
      <c r="G228" s="496" t="s">
        <v>515</v>
      </c>
      <c r="H228" s="483">
        <f t="shared" si="82"/>
        <v>0</v>
      </c>
      <c r="I228" s="295"/>
      <c r="J228" s="176"/>
      <c r="K228" s="177"/>
      <c r="L228" s="240"/>
      <c r="M228" s="496" t="s">
        <v>515</v>
      </c>
      <c r="N228" s="483">
        <f t="shared" si="83"/>
        <v>0</v>
      </c>
      <c r="O228" s="176"/>
      <c r="P228" s="178"/>
      <c r="Q228" s="240"/>
      <c r="R228" s="496" t="s">
        <v>515</v>
      </c>
      <c r="S228" s="483">
        <f t="shared" si="85"/>
        <v>0</v>
      </c>
      <c r="T228" s="179"/>
      <c r="U228" s="178"/>
      <c r="V228" s="240"/>
      <c r="W228" s="496" t="s">
        <v>515</v>
      </c>
      <c r="X228" s="483">
        <f t="shared" si="87"/>
        <v>0</v>
      </c>
      <c r="Y228" s="176"/>
      <c r="Z228" s="177"/>
      <c r="AA228" s="300"/>
      <c r="AB228" s="505" t="s">
        <v>515</v>
      </c>
      <c r="AC228" s="302">
        <f t="shared" ref="AC228:AC229" si="88">IF($AB228="SI",$AA228,"")</f>
        <v>0</v>
      </c>
      <c r="AS228" s="169"/>
      <c r="AY228" s="649" t="s">
        <v>31</v>
      </c>
      <c r="AZ228" s="650"/>
    </row>
    <row r="229" spans="3:52" ht="15" customHeight="1" thickBot="1" x14ac:dyDescent="0.25">
      <c r="C229" s="242"/>
      <c r="D229" s="213"/>
      <c r="E229" s="175"/>
      <c r="F229" s="240"/>
      <c r="G229" s="496" t="s">
        <v>515</v>
      </c>
      <c r="H229" s="484">
        <f t="shared" si="82"/>
        <v>0</v>
      </c>
      <c r="I229" s="295"/>
      <c r="J229" s="176"/>
      <c r="K229" s="177"/>
      <c r="L229" s="240"/>
      <c r="M229" s="492" t="s">
        <v>515</v>
      </c>
      <c r="N229" s="483">
        <f t="shared" si="83"/>
        <v>0</v>
      </c>
      <c r="O229" s="179"/>
      <c r="P229" s="178"/>
      <c r="Q229" s="240"/>
      <c r="R229" s="492" t="s">
        <v>515</v>
      </c>
      <c r="S229" s="483">
        <f t="shared" si="85"/>
        <v>0</v>
      </c>
      <c r="T229" s="179"/>
      <c r="U229" s="178"/>
      <c r="V229" s="240"/>
      <c r="W229" s="492" t="s">
        <v>515</v>
      </c>
      <c r="X229" s="286">
        <f t="shared" si="87"/>
        <v>0</v>
      </c>
      <c r="Y229" s="176"/>
      <c r="Z229" s="178"/>
      <c r="AA229" s="300"/>
      <c r="AB229" s="505" t="s">
        <v>515</v>
      </c>
      <c r="AC229" s="302">
        <f t="shared" si="88"/>
        <v>0</v>
      </c>
      <c r="AE229" s="185" t="s">
        <v>93</v>
      </c>
      <c r="AF229" s="186" t="s">
        <v>94</v>
      </c>
      <c r="AG229" s="186" t="s">
        <v>95</v>
      </c>
      <c r="AH229" s="186" t="s">
        <v>96</v>
      </c>
      <c r="AI229" s="186" t="s">
        <v>97</v>
      </c>
      <c r="AJ229" s="190"/>
      <c r="AK229" s="193"/>
      <c r="AL229" s="198" t="s">
        <v>114</v>
      </c>
      <c r="AM229" s="186" t="s">
        <v>118</v>
      </c>
      <c r="AN229" s="197" t="s">
        <v>121</v>
      </c>
      <c r="AO229" s="196" t="s">
        <v>124</v>
      </c>
      <c r="AP229" s="199" t="s">
        <v>31</v>
      </c>
      <c r="AQ229" s="193"/>
      <c r="AR229" s="169"/>
      <c r="AS229" s="188"/>
      <c r="AT229" s="188"/>
      <c r="AY229" s="290" t="s">
        <v>252</v>
      </c>
      <c r="AZ229" s="291" t="s">
        <v>253</v>
      </c>
    </row>
    <row r="230" spans="3:52" ht="19.5" customHeight="1" thickTop="1" thickBot="1" x14ac:dyDescent="0.25">
      <c r="C230" s="215"/>
      <c r="D230" s="476"/>
      <c r="E230" s="467" t="s">
        <v>198</v>
      </c>
      <c r="F230" s="468">
        <f>SUM(F220:F229)</f>
        <v>0</v>
      </c>
      <c r="G230" s="494"/>
      <c r="H230" s="485">
        <f>SUM(H215:H229)</f>
        <v>0</v>
      </c>
      <c r="I230" s="216"/>
      <c r="J230" s="469" t="s">
        <v>114</v>
      </c>
      <c r="K230" s="481" t="s">
        <v>199</v>
      </c>
      <c r="L230" s="470">
        <f>SUM(L220:L229)</f>
        <v>0</v>
      </c>
      <c r="M230" s="499"/>
      <c r="N230" s="486">
        <f>SUM(N215:N229)</f>
        <v>0</v>
      </c>
      <c r="O230" s="471" t="s">
        <v>118</v>
      </c>
      <c r="P230" s="472" t="s">
        <v>199</v>
      </c>
      <c r="Q230" s="473">
        <f>SUM(Q220:Q229)</f>
        <v>0</v>
      </c>
      <c r="R230" s="500"/>
      <c r="S230" s="489">
        <f>SUM(S215:S229)</f>
        <v>0</v>
      </c>
      <c r="T230" s="474" t="s">
        <v>121</v>
      </c>
      <c r="U230" s="480" t="s">
        <v>199</v>
      </c>
      <c r="V230" s="477">
        <f>SUM(V220:V229)</f>
        <v>0</v>
      </c>
      <c r="W230" s="502"/>
      <c r="X230" s="487">
        <f>SUM(X215:X229)</f>
        <v>0</v>
      </c>
      <c r="Y230" s="475" t="s">
        <v>124</v>
      </c>
      <c r="Z230" s="479" t="s">
        <v>199</v>
      </c>
      <c r="AA230" s="478">
        <f>SUM(AA220:AA229)</f>
        <v>0</v>
      </c>
      <c r="AB230" s="506"/>
      <c r="AC230" s="488">
        <f>SUM(AC215:AC229)</f>
        <v>0</v>
      </c>
      <c r="AE230" s="189">
        <f>IF(AT230=1,F230,"")</f>
        <v>0</v>
      </c>
      <c r="AF230" s="189" t="str">
        <f>IF(AT230=2,F230,"")</f>
        <v/>
      </c>
      <c r="AG230" s="189" t="str">
        <f>IF(AT230=3,F230,"")</f>
        <v/>
      </c>
      <c r="AH230" s="189" t="str">
        <f>IF(AT230=4,F230,"")</f>
        <v/>
      </c>
      <c r="AI230" s="189" t="str">
        <f>IF(AT230=5,F230,"")</f>
        <v/>
      </c>
      <c r="AL230" s="189">
        <f>L230</f>
        <v>0</v>
      </c>
      <c r="AM230" s="189">
        <f>Q230</f>
        <v>0</v>
      </c>
      <c r="AN230" s="189">
        <f>V230</f>
        <v>0</v>
      </c>
      <c r="AO230" s="189">
        <f>AA230</f>
        <v>0</v>
      </c>
      <c r="AP230" s="189">
        <f>L230+Q230+V230+AA230</f>
        <v>0</v>
      </c>
      <c r="AR230" s="187"/>
      <c r="AS230" s="2" t="str">
        <f>VLOOKUP(F230,$AR$7:$AS$11,2)</f>
        <v>&lt; 95</v>
      </c>
      <c r="AT230" s="48">
        <f>VLOOKUP(F230,$AR$7:$AT$11,3)</f>
        <v>1</v>
      </c>
      <c r="AU230" s="190"/>
      <c r="AW230" s="190"/>
      <c r="AY230" s="292">
        <f>F230</f>
        <v>0</v>
      </c>
      <c r="AZ230" s="292">
        <f>L230+V230+AA230</f>
        <v>0</v>
      </c>
    </row>
    <row r="231" spans="3:52" ht="15" customHeight="1" thickBot="1" x14ac:dyDescent="0.25">
      <c r="H231" s="283"/>
      <c r="I231" s="16"/>
    </row>
    <row r="232" spans="3:52" ht="15" customHeight="1" x14ac:dyDescent="0.2">
      <c r="C232" s="634">
        <v>13</v>
      </c>
      <c r="D232" s="209">
        <v>1</v>
      </c>
      <c r="E232" s="204"/>
      <c r="F232" s="239"/>
      <c r="G232" s="495" t="s">
        <v>515</v>
      </c>
      <c r="H232" s="482">
        <f t="shared" ref="H232:H241" si="89">IF(G232="SI",F232,0)</f>
        <v>0</v>
      </c>
      <c r="I232" s="294"/>
      <c r="J232" s="205"/>
      <c r="K232" s="206"/>
      <c r="L232" s="239"/>
      <c r="M232" s="495" t="s">
        <v>515</v>
      </c>
      <c r="N232" s="482">
        <f t="shared" ref="N232:N241" si="90">IF($M232="SI",$L232,"")</f>
        <v>0</v>
      </c>
      <c r="O232" s="205"/>
      <c r="P232" s="206"/>
      <c r="Q232" s="239"/>
      <c r="R232" s="495" t="s">
        <v>515</v>
      </c>
      <c r="S232" s="482">
        <f>IF($R232="SI",$Q232,"")</f>
        <v>0</v>
      </c>
      <c r="T232" s="205"/>
      <c r="U232" s="206"/>
      <c r="V232" s="239"/>
      <c r="W232" s="495" t="s">
        <v>515</v>
      </c>
      <c r="X232" s="285">
        <f>IF($W232="SI",$V232,"")</f>
        <v>0</v>
      </c>
      <c r="Y232" s="205"/>
      <c r="Z232" s="206"/>
      <c r="AA232" s="303"/>
      <c r="AB232" s="504" t="s">
        <v>515</v>
      </c>
      <c r="AC232" s="301">
        <f t="shared" ref="AC232:AC238" si="91">IF($AB232="SI",$AA232,"")</f>
        <v>0</v>
      </c>
    </row>
    <row r="233" spans="3:52" ht="15" customHeight="1" x14ac:dyDescent="0.2">
      <c r="C233" s="635"/>
      <c r="D233" s="210">
        <v>2</v>
      </c>
      <c r="E233" s="175"/>
      <c r="F233" s="240"/>
      <c r="G233" s="496" t="s">
        <v>515</v>
      </c>
      <c r="H233" s="483">
        <f t="shared" si="89"/>
        <v>0</v>
      </c>
      <c r="I233" s="295"/>
      <c r="J233" s="176"/>
      <c r="K233" s="177"/>
      <c r="L233" s="240"/>
      <c r="M233" s="496" t="s">
        <v>515</v>
      </c>
      <c r="N233" s="483">
        <f t="shared" si="90"/>
        <v>0</v>
      </c>
      <c r="O233" s="176"/>
      <c r="P233" s="178"/>
      <c r="Q233" s="240"/>
      <c r="R233" s="496" t="s">
        <v>515</v>
      </c>
      <c r="S233" s="483">
        <f t="shared" ref="S233:S241" si="92">IF($R233="SI",$Q233,"")</f>
        <v>0</v>
      </c>
      <c r="T233" s="176"/>
      <c r="U233" s="178"/>
      <c r="V233" s="240"/>
      <c r="W233" s="496" t="s">
        <v>515</v>
      </c>
      <c r="X233" s="483">
        <f t="shared" ref="X233" si="93">IF($W233="SI",$V233,"")</f>
        <v>0</v>
      </c>
      <c r="Y233" s="176"/>
      <c r="Z233" s="177"/>
      <c r="AA233" s="300"/>
      <c r="AB233" s="505" t="s">
        <v>515</v>
      </c>
      <c r="AC233" s="302">
        <f t="shared" si="91"/>
        <v>0</v>
      </c>
    </row>
    <row r="234" spans="3:52" ht="15" customHeight="1" x14ac:dyDescent="0.2">
      <c r="C234" s="636"/>
      <c r="D234" s="210">
        <v>3</v>
      </c>
      <c r="E234" s="175"/>
      <c r="F234" s="240"/>
      <c r="G234" s="496" t="s">
        <v>515</v>
      </c>
      <c r="H234" s="483">
        <f t="shared" si="89"/>
        <v>0</v>
      </c>
      <c r="I234" s="295"/>
      <c r="J234" s="176"/>
      <c r="K234" s="177"/>
      <c r="L234" s="240"/>
      <c r="M234" s="496" t="s">
        <v>515</v>
      </c>
      <c r="N234" s="483">
        <f t="shared" si="90"/>
        <v>0</v>
      </c>
      <c r="O234" s="176"/>
      <c r="P234" s="178"/>
      <c r="Q234" s="240"/>
      <c r="R234" s="496" t="s">
        <v>515</v>
      </c>
      <c r="S234" s="483">
        <f t="shared" si="92"/>
        <v>0</v>
      </c>
      <c r="T234" s="179"/>
      <c r="U234" s="178"/>
      <c r="V234" s="240"/>
      <c r="W234" s="496" t="s">
        <v>515</v>
      </c>
      <c r="X234" s="483">
        <f>IF($W234="SI",$V234,"")</f>
        <v>0</v>
      </c>
      <c r="Y234" s="176"/>
      <c r="Z234" s="177"/>
      <c r="AA234" s="300"/>
      <c r="AB234" s="505" t="s">
        <v>515</v>
      </c>
      <c r="AC234" s="302">
        <f t="shared" si="91"/>
        <v>0</v>
      </c>
    </row>
    <row r="235" spans="3:52" ht="15" customHeight="1" x14ac:dyDescent="0.2">
      <c r="C235" s="246" t="s">
        <v>189</v>
      </c>
      <c r="D235" s="210">
        <v>4</v>
      </c>
      <c r="E235" s="175"/>
      <c r="F235" s="240"/>
      <c r="G235" s="496" t="s">
        <v>515</v>
      </c>
      <c r="H235" s="483">
        <f t="shared" si="89"/>
        <v>0</v>
      </c>
      <c r="I235" s="295"/>
      <c r="J235" s="176"/>
      <c r="K235" s="177"/>
      <c r="L235" s="240"/>
      <c r="M235" s="496" t="s">
        <v>515</v>
      </c>
      <c r="N235" s="483">
        <f t="shared" si="90"/>
        <v>0</v>
      </c>
      <c r="O235" s="176"/>
      <c r="P235" s="178"/>
      <c r="Q235" s="240"/>
      <c r="R235" s="496" t="s">
        <v>515</v>
      </c>
      <c r="S235" s="483">
        <f t="shared" si="92"/>
        <v>0</v>
      </c>
      <c r="T235" s="179"/>
      <c r="U235" s="178"/>
      <c r="V235" s="240"/>
      <c r="W235" s="496" t="s">
        <v>515</v>
      </c>
      <c r="X235" s="483">
        <f t="shared" ref="X235:X241" si="94">IF($W235="SI",$V235,"")</f>
        <v>0</v>
      </c>
      <c r="Y235" s="176"/>
      <c r="Z235" s="178"/>
      <c r="AA235" s="300"/>
      <c r="AB235" s="505" t="s">
        <v>515</v>
      </c>
      <c r="AC235" s="302">
        <f t="shared" si="91"/>
        <v>0</v>
      </c>
    </row>
    <row r="236" spans="3:52" ht="15" customHeight="1" x14ac:dyDescent="0.2">
      <c r="C236" s="207" t="s">
        <v>210</v>
      </c>
      <c r="D236" s="210">
        <v>5</v>
      </c>
      <c r="E236" s="175"/>
      <c r="F236" s="240"/>
      <c r="G236" s="496" t="s">
        <v>515</v>
      </c>
      <c r="H236" s="483">
        <f t="shared" si="89"/>
        <v>0</v>
      </c>
      <c r="I236" s="295"/>
      <c r="J236" s="176"/>
      <c r="K236" s="177"/>
      <c r="L236" s="240"/>
      <c r="M236" s="496" t="s">
        <v>515</v>
      </c>
      <c r="N236" s="483">
        <f t="shared" si="90"/>
        <v>0</v>
      </c>
      <c r="O236" s="176"/>
      <c r="P236" s="178"/>
      <c r="Q236" s="240"/>
      <c r="R236" s="496" t="s">
        <v>515</v>
      </c>
      <c r="S236" s="483">
        <f t="shared" si="92"/>
        <v>0</v>
      </c>
      <c r="T236" s="179"/>
      <c r="U236" s="178"/>
      <c r="V236" s="240"/>
      <c r="W236" s="496" t="s">
        <v>515</v>
      </c>
      <c r="X236" s="483">
        <f t="shared" si="94"/>
        <v>0</v>
      </c>
      <c r="Y236" s="176"/>
      <c r="Z236" s="177"/>
      <c r="AA236" s="300"/>
      <c r="AB236" s="505" t="s">
        <v>515</v>
      </c>
      <c r="AC236" s="302">
        <f t="shared" si="91"/>
        <v>0</v>
      </c>
    </row>
    <row r="237" spans="3:52" ht="15" customHeight="1" x14ac:dyDescent="0.2">
      <c r="C237" s="246"/>
      <c r="D237" s="210"/>
      <c r="E237" s="175"/>
      <c r="F237" s="240"/>
      <c r="G237" s="496" t="s">
        <v>515</v>
      </c>
      <c r="H237" s="483">
        <f t="shared" si="89"/>
        <v>0</v>
      </c>
      <c r="I237" s="295"/>
      <c r="J237" s="176"/>
      <c r="K237" s="177"/>
      <c r="L237" s="240"/>
      <c r="M237" s="496" t="s">
        <v>515</v>
      </c>
      <c r="N237" s="483">
        <f t="shared" si="90"/>
        <v>0</v>
      </c>
      <c r="O237" s="176"/>
      <c r="P237" s="178"/>
      <c r="Q237" s="240"/>
      <c r="R237" s="496" t="s">
        <v>515</v>
      </c>
      <c r="S237" s="483">
        <f t="shared" si="92"/>
        <v>0</v>
      </c>
      <c r="T237" s="179"/>
      <c r="U237" s="178"/>
      <c r="V237" s="240"/>
      <c r="W237" s="496" t="s">
        <v>515</v>
      </c>
      <c r="X237" s="483">
        <f t="shared" si="94"/>
        <v>0</v>
      </c>
      <c r="Y237" s="176"/>
      <c r="Z237" s="178"/>
      <c r="AA237" s="300"/>
      <c r="AB237" s="505" t="s">
        <v>515</v>
      </c>
      <c r="AC237" s="302">
        <f t="shared" si="91"/>
        <v>0</v>
      </c>
    </row>
    <row r="238" spans="3:52" ht="15" customHeight="1" x14ac:dyDescent="0.2">
      <c r="C238" s="242"/>
      <c r="D238" s="210"/>
      <c r="E238" s="175"/>
      <c r="F238" s="240"/>
      <c r="G238" s="496" t="s">
        <v>515</v>
      </c>
      <c r="H238" s="483">
        <f t="shared" si="89"/>
        <v>0</v>
      </c>
      <c r="I238" s="295"/>
      <c r="J238" s="176"/>
      <c r="K238" s="177"/>
      <c r="L238" s="240"/>
      <c r="M238" s="496" t="s">
        <v>515</v>
      </c>
      <c r="N238" s="483">
        <f t="shared" si="90"/>
        <v>0</v>
      </c>
      <c r="O238" s="176"/>
      <c r="P238" s="178"/>
      <c r="Q238" s="240"/>
      <c r="R238" s="496" t="s">
        <v>515</v>
      </c>
      <c r="S238" s="483">
        <f t="shared" si="92"/>
        <v>0</v>
      </c>
      <c r="T238" s="179"/>
      <c r="U238" s="178"/>
      <c r="V238" s="240"/>
      <c r="W238" s="496" t="s">
        <v>515</v>
      </c>
      <c r="X238" s="483">
        <f t="shared" si="94"/>
        <v>0</v>
      </c>
      <c r="Y238" s="176"/>
      <c r="Z238" s="177"/>
      <c r="AA238" s="300"/>
      <c r="AB238" s="505" t="s">
        <v>515</v>
      </c>
      <c r="AC238" s="302">
        <f t="shared" si="91"/>
        <v>0</v>
      </c>
    </row>
    <row r="239" spans="3:52" ht="15" customHeight="1" x14ac:dyDescent="0.2">
      <c r="C239" s="242"/>
      <c r="D239" s="210"/>
      <c r="E239" s="175"/>
      <c r="F239" s="240"/>
      <c r="G239" s="496" t="s">
        <v>515</v>
      </c>
      <c r="H239" s="483">
        <f t="shared" si="89"/>
        <v>0</v>
      </c>
      <c r="I239" s="295"/>
      <c r="J239" s="176"/>
      <c r="K239" s="177"/>
      <c r="L239" s="240"/>
      <c r="M239" s="496" t="s">
        <v>515</v>
      </c>
      <c r="N239" s="483">
        <f t="shared" si="90"/>
        <v>0</v>
      </c>
      <c r="O239" s="176"/>
      <c r="P239" s="178"/>
      <c r="Q239" s="240"/>
      <c r="R239" s="496" t="s">
        <v>515</v>
      </c>
      <c r="S239" s="483">
        <f t="shared" si="92"/>
        <v>0</v>
      </c>
      <c r="T239" s="179"/>
      <c r="U239" s="178"/>
      <c r="V239" s="240"/>
      <c r="W239" s="496" t="s">
        <v>515</v>
      </c>
      <c r="X239" s="483">
        <f t="shared" si="94"/>
        <v>0</v>
      </c>
      <c r="Y239" s="176"/>
      <c r="Z239" s="178"/>
      <c r="AA239" s="300"/>
      <c r="AB239" s="505" t="s">
        <v>515</v>
      </c>
      <c r="AC239" s="302">
        <f>IF($AB239="SI",$AA239,"")</f>
        <v>0</v>
      </c>
    </row>
    <row r="240" spans="3:52" ht="15" customHeight="1" x14ac:dyDescent="0.2">
      <c r="C240" s="242"/>
      <c r="D240" s="210"/>
      <c r="E240" s="175"/>
      <c r="F240" s="240"/>
      <c r="G240" s="496" t="s">
        <v>515</v>
      </c>
      <c r="H240" s="483">
        <f t="shared" si="89"/>
        <v>0</v>
      </c>
      <c r="I240" s="295"/>
      <c r="J240" s="176"/>
      <c r="K240" s="177"/>
      <c r="L240" s="240"/>
      <c r="M240" s="496" t="s">
        <v>515</v>
      </c>
      <c r="N240" s="483">
        <f t="shared" si="90"/>
        <v>0</v>
      </c>
      <c r="O240" s="176"/>
      <c r="P240" s="178"/>
      <c r="Q240" s="240"/>
      <c r="R240" s="496" t="s">
        <v>515</v>
      </c>
      <c r="S240" s="483">
        <f t="shared" si="92"/>
        <v>0</v>
      </c>
      <c r="T240" s="179"/>
      <c r="U240" s="178"/>
      <c r="V240" s="240"/>
      <c r="W240" s="496" t="s">
        <v>515</v>
      </c>
      <c r="X240" s="483">
        <f t="shared" si="94"/>
        <v>0</v>
      </c>
      <c r="Y240" s="176"/>
      <c r="Z240" s="177"/>
      <c r="AA240" s="300"/>
      <c r="AB240" s="505" t="s">
        <v>515</v>
      </c>
      <c r="AC240" s="302">
        <f t="shared" ref="AC240:AC241" si="95">IF($AB240="SI",$AA240,"")</f>
        <v>0</v>
      </c>
      <c r="AS240" s="169"/>
      <c r="AY240" s="649" t="s">
        <v>31</v>
      </c>
      <c r="AZ240" s="650"/>
    </row>
    <row r="241" spans="3:52" ht="15" customHeight="1" thickBot="1" x14ac:dyDescent="0.25">
      <c r="C241" s="242"/>
      <c r="D241" s="213"/>
      <c r="E241" s="175"/>
      <c r="F241" s="240"/>
      <c r="G241" s="496" t="s">
        <v>515</v>
      </c>
      <c r="H241" s="484">
        <f t="shared" si="89"/>
        <v>0</v>
      </c>
      <c r="I241" s="295"/>
      <c r="J241" s="176"/>
      <c r="K241" s="177"/>
      <c r="L241" s="240"/>
      <c r="M241" s="492" t="s">
        <v>515</v>
      </c>
      <c r="N241" s="483">
        <f t="shared" si="90"/>
        <v>0</v>
      </c>
      <c r="O241" s="179"/>
      <c r="P241" s="178"/>
      <c r="Q241" s="240"/>
      <c r="R241" s="492" t="s">
        <v>515</v>
      </c>
      <c r="S241" s="483">
        <f t="shared" si="92"/>
        <v>0</v>
      </c>
      <c r="T241" s="179"/>
      <c r="U241" s="178"/>
      <c r="V241" s="240"/>
      <c r="W241" s="492" t="s">
        <v>515</v>
      </c>
      <c r="X241" s="286">
        <f t="shared" si="94"/>
        <v>0</v>
      </c>
      <c r="Y241" s="176"/>
      <c r="Z241" s="178"/>
      <c r="AA241" s="300"/>
      <c r="AB241" s="505" t="s">
        <v>515</v>
      </c>
      <c r="AC241" s="302">
        <f t="shared" si="95"/>
        <v>0</v>
      </c>
      <c r="AE241" s="185" t="s">
        <v>93</v>
      </c>
      <c r="AF241" s="186" t="s">
        <v>94</v>
      </c>
      <c r="AG241" s="186" t="s">
        <v>95</v>
      </c>
      <c r="AH241" s="186" t="s">
        <v>96</v>
      </c>
      <c r="AI241" s="186" t="s">
        <v>97</v>
      </c>
      <c r="AJ241" s="190"/>
      <c r="AK241" s="193"/>
      <c r="AL241" s="198" t="s">
        <v>114</v>
      </c>
      <c r="AM241" s="186" t="s">
        <v>118</v>
      </c>
      <c r="AN241" s="197" t="s">
        <v>121</v>
      </c>
      <c r="AO241" s="196" t="s">
        <v>124</v>
      </c>
      <c r="AP241" s="199" t="s">
        <v>31</v>
      </c>
      <c r="AQ241" s="193"/>
      <c r="AR241" s="169"/>
      <c r="AS241" s="188"/>
      <c r="AT241" s="188"/>
      <c r="AY241" s="290" t="s">
        <v>252</v>
      </c>
      <c r="AZ241" s="291" t="s">
        <v>253</v>
      </c>
    </row>
    <row r="242" spans="3:52" ht="20.100000000000001" customHeight="1" thickTop="1" thickBot="1" x14ac:dyDescent="0.25">
      <c r="C242" s="215"/>
      <c r="D242" s="476"/>
      <c r="E242" s="467" t="s">
        <v>198</v>
      </c>
      <c r="F242" s="468">
        <f>SUM(F232:F241)</f>
        <v>0</v>
      </c>
      <c r="G242" s="494"/>
      <c r="H242" s="485">
        <f>SUM(H227:H241)</f>
        <v>0</v>
      </c>
      <c r="I242" s="216"/>
      <c r="J242" s="469" t="s">
        <v>114</v>
      </c>
      <c r="K242" s="481" t="s">
        <v>199</v>
      </c>
      <c r="L242" s="470">
        <f>SUM(L232:L241)</f>
        <v>0</v>
      </c>
      <c r="M242" s="499"/>
      <c r="N242" s="486">
        <f>SUM(N227:N241)</f>
        <v>0</v>
      </c>
      <c r="O242" s="471" t="s">
        <v>118</v>
      </c>
      <c r="P242" s="472" t="s">
        <v>199</v>
      </c>
      <c r="Q242" s="473">
        <f>SUM(Q232:Q241)</f>
        <v>0</v>
      </c>
      <c r="R242" s="500"/>
      <c r="S242" s="489">
        <f>SUM(S227:S241)</f>
        <v>0</v>
      </c>
      <c r="T242" s="474" t="s">
        <v>121</v>
      </c>
      <c r="U242" s="480" t="s">
        <v>199</v>
      </c>
      <c r="V242" s="477">
        <f>SUM(V232:V241)</f>
        <v>0</v>
      </c>
      <c r="W242" s="502"/>
      <c r="X242" s="487">
        <f>SUM(X227:X241)</f>
        <v>0</v>
      </c>
      <c r="Y242" s="475" t="s">
        <v>124</v>
      </c>
      <c r="Z242" s="479" t="s">
        <v>199</v>
      </c>
      <c r="AA242" s="478">
        <f>SUM(AA232:AA241)</f>
        <v>0</v>
      </c>
      <c r="AB242" s="506"/>
      <c r="AC242" s="488">
        <f>SUM(AC227:AC241)</f>
        <v>0</v>
      </c>
      <c r="AE242" s="189">
        <f>IF(AT242=1,F242,"")</f>
        <v>0</v>
      </c>
      <c r="AF242" s="189" t="str">
        <f>IF(AT242=2,F242,"")</f>
        <v/>
      </c>
      <c r="AG242" s="189" t="str">
        <f>IF(AT242=3,F242,"")</f>
        <v/>
      </c>
      <c r="AH242" s="189" t="str">
        <f>IF(AT242=4,F242,"")</f>
        <v/>
      </c>
      <c r="AI242" s="189" t="str">
        <f>IF(AT242=5,F242,"")</f>
        <v/>
      </c>
      <c r="AL242" s="189">
        <f>L242</f>
        <v>0</v>
      </c>
      <c r="AM242" s="189">
        <f>Q242</f>
        <v>0</v>
      </c>
      <c r="AN242" s="189">
        <f>V242</f>
        <v>0</v>
      </c>
      <c r="AO242" s="189">
        <f>AA242</f>
        <v>0</v>
      </c>
      <c r="AP242" s="189">
        <f>L242+Q242+V242+AA242</f>
        <v>0</v>
      </c>
      <c r="AR242" s="187"/>
      <c r="AS242" s="2" t="str">
        <f>VLOOKUP(F242,$AR$7:$AS$11,2)</f>
        <v>&lt; 95</v>
      </c>
      <c r="AT242" s="48">
        <f>VLOOKUP(F242,$AR$7:$AT$11,3)</f>
        <v>1</v>
      </c>
      <c r="AU242" s="190"/>
      <c r="AW242" s="190"/>
      <c r="AY242" s="292">
        <f>F242</f>
        <v>0</v>
      </c>
      <c r="AZ242" s="292">
        <f>L242+V242+AA242</f>
        <v>0</v>
      </c>
    </row>
    <row r="243" spans="3:52" ht="15" customHeight="1" thickBot="1" x14ac:dyDescent="0.25">
      <c r="H243" s="283"/>
      <c r="I243" s="16"/>
    </row>
    <row r="244" spans="3:52" ht="15" customHeight="1" x14ac:dyDescent="0.2">
      <c r="C244" s="634">
        <v>14</v>
      </c>
      <c r="D244" s="209">
        <v>1</v>
      </c>
      <c r="E244" s="204"/>
      <c r="F244" s="239"/>
      <c r="G244" s="495" t="s">
        <v>515</v>
      </c>
      <c r="H244" s="482">
        <f t="shared" ref="H244:H253" si="96">IF(G244="SI",F244,0)</f>
        <v>0</v>
      </c>
      <c r="I244" s="294"/>
      <c r="J244" s="205"/>
      <c r="K244" s="206"/>
      <c r="L244" s="239"/>
      <c r="M244" s="495" t="s">
        <v>515</v>
      </c>
      <c r="N244" s="482">
        <f t="shared" ref="N244:N253" si="97">IF($M244="SI",$L244,"")</f>
        <v>0</v>
      </c>
      <c r="O244" s="205"/>
      <c r="P244" s="206"/>
      <c r="Q244" s="239"/>
      <c r="R244" s="495" t="s">
        <v>515</v>
      </c>
      <c r="S244" s="482">
        <f>IF($R244="SI",$Q244,"")</f>
        <v>0</v>
      </c>
      <c r="T244" s="205"/>
      <c r="U244" s="206"/>
      <c r="V244" s="239"/>
      <c r="W244" s="495" t="s">
        <v>515</v>
      </c>
      <c r="X244" s="285">
        <f>IF($W244="SI",$V244,"")</f>
        <v>0</v>
      </c>
      <c r="Y244" s="205"/>
      <c r="Z244" s="206"/>
      <c r="AA244" s="303"/>
      <c r="AB244" s="504" t="s">
        <v>515</v>
      </c>
      <c r="AC244" s="301">
        <f t="shared" ref="AC244:AC250" si="98">IF($AB244="SI",$AA244,"")</f>
        <v>0</v>
      </c>
    </row>
    <row r="245" spans="3:52" ht="15" customHeight="1" x14ac:dyDescent="0.2">
      <c r="C245" s="635"/>
      <c r="D245" s="210">
        <v>2</v>
      </c>
      <c r="E245" s="175"/>
      <c r="F245" s="240"/>
      <c r="G245" s="496" t="s">
        <v>515</v>
      </c>
      <c r="H245" s="483">
        <f t="shared" si="96"/>
        <v>0</v>
      </c>
      <c r="I245" s="295"/>
      <c r="J245" s="176"/>
      <c r="K245" s="177"/>
      <c r="L245" s="240"/>
      <c r="M245" s="496" t="s">
        <v>515</v>
      </c>
      <c r="N245" s="483">
        <f t="shared" si="97"/>
        <v>0</v>
      </c>
      <c r="O245" s="176"/>
      <c r="P245" s="178"/>
      <c r="Q245" s="240"/>
      <c r="R245" s="496" t="s">
        <v>515</v>
      </c>
      <c r="S245" s="483">
        <f t="shared" ref="S245:S253" si="99">IF($R245="SI",$Q245,"")</f>
        <v>0</v>
      </c>
      <c r="T245" s="176"/>
      <c r="U245" s="178"/>
      <c r="V245" s="240"/>
      <c r="W245" s="496" t="s">
        <v>515</v>
      </c>
      <c r="X245" s="483">
        <f t="shared" ref="X245" si="100">IF($W245="SI",$V245,"")</f>
        <v>0</v>
      </c>
      <c r="Y245" s="176"/>
      <c r="Z245" s="177"/>
      <c r="AA245" s="300"/>
      <c r="AB245" s="505" t="s">
        <v>515</v>
      </c>
      <c r="AC245" s="302">
        <f t="shared" si="98"/>
        <v>0</v>
      </c>
    </row>
    <row r="246" spans="3:52" ht="15" customHeight="1" x14ac:dyDescent="0.2">
      <c r="C246" s="636"/>
      <c r="D246" s="210">
        <v>3</v>
      </c>
      <c r="E246" s="175"/>
      <c r="F246" s="240"/>
      <c r="G246" s="496" t="s">
        <v>515</v>
      </c>
      <c r="H246" s="483">
        <f t="shared" si="96"/>
        <v>0</v>
      </c>
      <c r="I246" s="295"/>
      <c r="J246" s="176"/>
      <c r="K246" s="177"/>
      <c r="L246" s="240"/>
      <c r="M246" s="496" t="s">
        <v>515</v>
      </c>
      <c r="N246" s="483">
        <f t="shared" si="97"/>
        <v>0</v>
      </c>
      <c r="O246" s="176"/>
      <c r="P246" s="178"/>
      <c r="Q246" s="240"/>
      <c r="R246" s="496" t="s">
        <v>515</v>
      </c>
      <c r="S246" s="483">
        <f t="shared" si="99"/>
        <v>0</v>
      </c>
      <c r="T246" s="179"/>
      <c r="U246" s="178"/>
      <c r="V246" s="240"/>
      <c r="W246" s="496" t="s">
        <v>515</v>
      </c>
      <c r="X246" s="483">
        <f>IF($W246="SI",$V246,"")</f>
        <v>0</v>
      </c>
      <c r="Y246" s="176"/>
      <c r="Z246" s="177"/>
      <c r="AA246" s="300"/>
      <c r="AB246" s="505" t="s">
        <v>515</v>
      </c>
      <c r="AC246" s="302">
        <f t="shared" si="98"/>
        <v>0</v>
      </c>
    </row>
    <row r="247" spans="3:52" ht="15" customHeight="1" x14ac:dyDescent="0.2">
      <c r="C247" s="246" t="s">
        <v>189</v>
      </c>
      <c r="D247" s="210">
        <v>4</v>
      </c>
      <c r="E247" s="175"/>
      <c r="F247" s="240"/>
      <c r="G247" s="496" t="s">
        <v>515</v>
      </c>
      <c r="H247" s="483">
        <f t="shared" si="96"/>
        <v>0</v>
      </c>
      <c r="I247" s="295"/>
      <c r="J247" s="176"/>
      <c r="K247" s="177"/>
      <c r="L247" s="240"/>
      <c r="M247" s="496" t="s">
        <v>515</v>
      </c>
      <c r="N247" s="483">
        <f t="shared" si="97"/>
        <v>0</v>
      </c>
      <c r="O247" s="176"/>
      <c r="P247" s="178"/>
      <c r="Q247" s="240"/>
      <c r="R247" s="496" t="s">
        <v>515</v>
      </c>
      <c r="S247" s="483">
        <f t="shared" si="99"/>
        <v>0</v>
      </c>
      <c r="T247" s="179"/>
      <c r="U247" s="178"/>
      <c r="V247" s="240"/>
      <c r="W247" s="496" t="s">
        <v>515</v>
      </c>
      <c r="X247" s="483">
        <f t="shared" ref="X247:X253" si="101">IF($W247="SI",$V247,"")</f>
        <v>0</v>
      </c>
      <c r="Y247" s="176"/>
      <c r="Z247" s="178"/>
      <c r="AA247" s="300"/>
      <c r="AB247" s="505" t="s">
        <v>515</v>
      </c>
      <c r="AC247" s="302">
        <f t="shared" si="98"/>
        <v>0</v>
      </c>
    </row>
    <row r="248" spans="3:52" ht="15" customHeight="1" x14ac:dyDescent="0.2">
      <c r="C248" s="207" t="s">
        <v>210</v>
      </c>
      <c r="D248" s="210">
        <v>5</v>
      </c>
      <c r="E248" s="175"/>
      <c r="F248" s="240"/>
      <c r="G248" s="496" t="s">
        <v>515</v>
      </c>
      <c r="H248" s="483">
        <f t="shared" si="96"/>
        <v>0</v>
      </c>
      <c r="I248" s="295"/>
      <c r="J248" s="176"/>
      <c r="K248" s="177"/>
      <c r="L248" s="240"/>
      <c r="M248" s="496" t="s">
        <v>515</v>
      </c>
      <c r="N248" s="483">
        <f t="shared" si="97"/>
        <v>0</v>
      </c>
      <c r="O248" s="176"/>
      <c r="P248" s="178"/>
      <c r="Q248" s="240"/>
      <c r="R248" s="496" t="s">
        <v>515</v>
      </c>
      <c r="S248" s="483">
        <f t="shared" si="99"/>
        <v>0</v>
      </c>
      <c r="T248" s="179"/>
      <c r="U248" s="178"/>
      <c r="V248" s="240"/>
      <c r="W248" s="496" t="s">
        <v>515</v>
      </c>
      <c r="X248" s="483">
        <f t="shared" si="101"/>
        <v>0</v>
      </c>
      <c r="Y248" s="176"/>
      <c r="Z248" s="177"/>
      <c r="AA248" s="300"/>
      <c r="AB248" s="505" t="s">
        <v>515</v>
      </c>
      <c r="AC248" s="302">
        <f t="shared" si="98"/>
        <v>0</v>
      </c>
    </row>
    <row r="249" spans="3:52" ht="15" customHeight="1" x14ac:dyDescent="0.2">
      <c r="C249" s="246"/>
      <c r="D249" s="210"/>
      <c r="E249" s="175"/>
      <c r="F249" s="240"/>
      <c r="G249" s="496" t="s">
        <v>515</v>
      </c>
      <c r="H249" s="483">
        <f t="shared" si="96"/>
        <v>0</v>
      </c>
      <c r="I249" s="295"/>
      <c r="J249" s="176"/>
      <c r="K249" s="177"/>
      <c r="L249" s="240"/>
      <c r="M249" s="496" t="s">
        <v>515</v>
      </c>
      <c r="N249" s="483">
        <f t="shared" si="97"/>
        <v>0</v>
      </c>
      <c r="O249" s="176"/>
      <c r="P249" s="178"/>
      <c r="Q249" s="240"/>
      <c r="R249" s="496" t="s">
        <v>515</v>
      </c>
      <c r="S249" s="483">
        <f t="shared" si="99"/>
        <v>0</v>
      </c>
      <c r="T249" s="179"/>
      <c r="U249" s="178"/>
      <c r="V249" s="240"/>
      <c r="W249" s="496" t="s">
        <v>515</v>
      </c>
      <c r="X249" s="483">
        <f t="shared" si="101"/>
        <v>0</v>
      </c>
      <c r="Y249" s="176"/>
      <c r="Z249" s="178"/>
      <c r="AA249" s="300"/>
      <c r="AB249" s="505" t="s">
        <v>515</v>
      </c>
      <c r="AC249" s="302">
        <f t="shared" si="98"/>
        <v>0</v>
      </c>
    </row>
    <row r="250" spans="3:52" ht="15" customHeight="1" x14ac:dyDescent="0.2">
      <c r="C250" s="242"/>
      <c r="D250" s="210"/>
      <c r="E250" s="175"/>
      <c r="F250" s="240"/>
      <c r="G250" s="496" t="s">
        <v>515</v>
      </c>
      <c r="H250" s="483">
        <f t="shared" si="96"/>
        <v>0</v>
      </c>
      <c r="I250" s="295"/>
      <c r="J250" s="176"/>
      <c r="K250" s="177"/>
      <c r="L250" s="240"/>
      <c r="M250" s="496" t="s">
        <v>515</v>
      </c>
      <c r="N250" s="483">
        <f t="shared" si="97"/>
        <v>0</v>
      </c>
      <c r="O250" s="176"/>
      <c r="P250" s="178"/>
      <c r="Q250" s="240"/>
      <c r="R250" s="496" t="s">
        <v>515</v>
      </c>
      <c r="S250" s="483">
        <f t="shared" si="99"/>
        <v>0</v>
      </c>
      <c r="T250" s="179"/>
      <c r="U250" s="178"/>
      <c r="V250" s="240"/>
      <c r="W250" s="496" t="s">
        <v>515</v>
      </c>
      <c r="X250" s="483">
        <f t="shared" si="101"/>
        <v>0</v>
      </c>
      <c r="Y250" s="176"/>
      <c r="Z250" s="177"/>
      <c r="AA250" s="300"/>
      <c r="AB250" s="505" t="s">
        <v>515</v>
      </c>
      <c r="AC250" s="302">
        <f t="shared" si="98"/>
        <v>0</v>
      </c>
    </row>
    <row r="251" spans="3:52" ht="15" customHeight="1" x14ac:dyDescent="0.2">
      <c r="C251" s="242"/>
      <c r="D251" s="210"/>
      <c r="E251" s="175"/>
      <c r="F251" s="240"/>
      <c r="G251" s="496" t="s">
        <v>515</v>
      </c>
      <c r="H251" s="483">
        <f t="shared" si="96"/>
        <v>0</v>
      </c>
      <c r="I251" s="295"/>
      <c r="J251" s="176"/>
      <c r="K251" s="177"/>
      <c r="L251" s="240"/>
      <c r="M251" s="496" t="s">
        <v>515</v>
      </c>
      <c r="N251" s="483">
        <f t="shared" si="97"/>
        <v>0</v>
      </c>
      <c r="O251" s="176"/>
      <c r="P251" s="178"/>
      <c r="Q251" s="240"/>
      <c r="R251" s="496" t="s">
        <v>515</v>
      </c>
      <c r="S251" s="483">
        <f t="shared" si="99"/>
        <v>0</v>
      </c>
      <c r="T251" s="179"/>
      <c r="U251" s="178"/>
      <c r="V251" s="240"/>
      <c r="W251" s="496" t="s">
        <v>515</v>
      </c>
      <c r="X251" s="483">
        <f t="shared" si="101"/>
        <v>0</v>
      </c>
      <c r="Y251" s="176"/>
      <c r="Z251" s="178"/>
      <c r="AA251" s="300"/>
      <c r="AB251" s="505" t="s">
        <v>515</v>
      </c>
      <c r="AC251" s="302">
        <f>IF($AB251="SI",$AA251,"")</f>
        <v>0</v>
      </c>
    </row>
    <row r="252" spans="3:52" ht="15" customHeight="1" x14ac:dyDescent="0.2">
      <c r="C252" s="242"/>
      <c r="D252" s="210"/>
      <c r="E252" s="175"/>
      <c r="F252" s="240"/>
      <c r="G252" s="496" t="s">
        <v>515</v>
      </c>
      <c r="H252" s="483">
        <f t="shared" si="96"/>
        <v>0</v>
      </c>
      <c r="I252" s="295"/>
      <c r="J252" s="176"/>
      <c r="K252" s="177"/>
      <c r="L252" s="240"/>
      <c r="M252" s="496" t="s">
        <v>515</v>
      </c>
      <c r="N252" s="483">
        <f t="shared" si="97"/>
        <v>0</v>
      </c>
      <c r="O252" s="176"/>
      <c r="P252" s="178"/>
      <c r="Q252" s="240"/>
      <c r="R252" s="496" t="s">
        <v>515</v>
      </c>
      <c r="S252" s="483">
        <f t="shared" si="99"/>
        <v>0</v>
      </c>
      <c r="T252" s="179"/>
      <c r="U252" s="178"/>
      <c r="V252" s="240"/>
      <c r="W252" s="496" t="s">
        <v>515</v>
      </c>
      <c r="X252" s="483">
        <f t="shared" si="101"/>
        <v>0</v>
      </c>
      <c r="Y252" s="176"/>
      <c r="Z252" s="177"/>
      <c r="AA252" s="300"/>
      <c r="AB252" s="505" t="s">
        <v>515</v>
      </c>
      <c r="AC252" s="302">
        <f t="shared" ref="AC252:AC253" si="102">IF($AB252="SI",$AA252,"")</f>
        <v>0</v>
      </c>
      <c r="AS252" s="169"/>
      <c r="AY252" s="649" t="s">
        <v>31</v>
      </c>
      <c r="AZ252" s="650"/>
    </row>
    <row r="253" spans="3:52" ht="15" customHeight="1" thickBot="1" x14ac:dyDescent="0.25">
      <c r="C253" s="242"/>
      <c r="D253" s="213"/>
      <c r="E253" s="175"/>
      <c r="F253" s="240"/>
      <c r="G253" s="496" t="s">
        <v>515</v>
      </c>
      <c r="H253" s="484">
        <f t="shared" si="96"/>
        <v>0</v>
      </c>
      <c r="I253" s="295"/>
      <c r="J253" s="176"/>
      <c r="K253" s="177"/>
      <c r="L253" s="240"/>
      <c r="M253" s="492" t="s">
        <v>515</v>
      </c>
      <c r="N253" s="483">
        <f t="shared" si="97"/>
        <v>0</v>
      </c>
      <c r="O253" s="179"/>
      <c r="P253" s="178"/>
      <c r="Q253" s="240"/>
      <c r="R253" s="492" t="s">
        <v>515</v>
      </c>
      <c r="S253" s="483">
        <f t="shared" si="99"/>
        <v>0</v>
      </c>
      <c r="T253" s="179"/>
      <c r="U253" s="178"/>
      <c r="V253" s="240"/>
      <c r="W253" s="492" t="s">
        <v>515</v>
      </c>
      <c r="X253" s="286">
        <f t="shared" si="101"/>
        <v>0</v>
      </c>
      <c r="Y253" s="176"/>
      <c r="Z253" s="178"/>
      <c r="AA253" s="300"/>
      <c r="AB253" s="505" t="s">
        <v>515</v>
      </c>
      <c r="AC253" s="302">
        <f t="shared" si="102"/>
        <v>0</v>
      </c>
      <c r="AE253" s="185" t="s">
        <v>93</v>
      </c>
      <c r="AF253" s="186" t="s">
        <v>94</v>
      </c>
      <c r="AG253" s="186" t="s">
        <v>95</v>
      </c>
      <c r="AH253" s="186" t="s">
        <v>96</v>
      </c>
      <c r="AI253" s="186" t="s">
        <v>97</v>
      </c>
      <c r="AJ253" s="190"/>
      <c r="AK253" s="193"/>
      <c r="AL253" s="198" t="s">
        <v>114</v>
      </c>
      <c r="AM253" s="186" t="s">
        <v>118</v>
      </c>
      <c r="AN253" s="197" t="s">
        <v>121</v>
      </c>
      <c r="AO253" s="196" t="s">
        <v>124</v>
      </c>
      <c r="AP253" s="199" t="s">
        <v>31</v>
      </c>
      <c r="AQ253" s="193"/>
      <c r="AR253" s="169"/>
      <c r="AS253" s="188"/>
      <c r="AT253" s="188"/>
      <c r="AY253" s="290" t="s">
        <v>252</v>
      </c>
      <c r="AZ253" s="291" t="s">
        <v>253</v>
      </c>
    </row>
    <row r="254" spans="3:52" ht="20.100000000000001" customHeight="1" thickTop="1" thickBot="1" x14ac:dyDescent="0.25">
      <c r="C254" s="215"/>
      <c r="D254" s="476"/>
      <c r="E254" s="467" t="s">
        <v>198</v>
      </c>
      <c r="F254" s="468">
        <f>SUM(F244:F253)</f>
        <v>0</v>
      </c>
      <c r="G254" s="494"/>
      <c r="H254" s="485">
        <f>SUM(H239:H253)</f>
        <v>0</v>
      </c>
      <c r="I254" s="216"/>
      <c r="J254" s="469" t="s">
        <v>114</v>
      </c>
      <c r="K254" s="481" t="s">
        <v>199</v>
      </c>
      <c r="L254" s="470">
        <f>SUM(L244:L253)</f>
        <v>0</v>
      </c>
      <c r="M254" s="499"/>
      <c r="N254" s="486">
        <f>SUM(N239:N253)</f>
        <v>0</v>
      </c>
      <c r="O254" s="471" t="s">
        <v>118</v>
      </c>
      <c r="P254" s="472" t="s">
        <v>199</v>
      </c>
      <c r="Q254" s="473">
        <f>SUM(Q244:Q253)</f>
        <v>0</v>
      </c>
      <c r="R254" s="500"/>
      <c r="S254" s="489">
        <f>SUM(S239:S253)</f>
        <v>0</v>
      </c>
      <c r="T254" s="474" t="s">
        <v>121</v>
      </c>
      <c r="U254" s="480" t="s">
        <v>199</v>
      </c>
      <c r="V254" s="477">
        <f>SUM(V244:V253)</f>
        <v>0</v>
      </c>
      <c r="W254" s="502"/>
      <c r="X254" s="487">
        <f>SUM(X239:X253)</f>
        <v>0</v>
      </c>
      <c r="Y254" s="475" t="s">
        <v>124</v>
      </c>
      <c r="Z254" s="479" t="s">
        <v>199</v>
      </c>
      <c r="AA254" s="478">
        <f>SUM(AA244:AA253)</f>
        <v>0</v>
      </c>
      <c r="AB254" s="506"/>
      <c r="AC254" s="488">
        <f>SUM(AC239:AC253)</f>
        <v>0</v>
      </c>
      <c r="AE254" s="189">
        <f>IF(AT254=1,F254,"")</f>
        <v>0</v>
      </c>
      <c r="AF254" s="189" t="str">
        <f>IF(AT254=2,F254,"")</f>
        <v/>
      </c>
      <c r="AG254" s="189" t="str">
        <f>IF(AT254=3,F254,"")</f>
        <v/>
      </c>
      <c r="AH254" s="189" t="str">
        <f>IF(AT254=4,F254,"")</f>
        <v/>
      </c>
      <c r="AI254" s="189" t="str">
        <f>IF(AT254=5,F254,"")</f>
        <v/>
      </c>
      <c r="AL254" s="189">
        <f>L254</f>
        <v>0</v>
      </c>
      <c r="AM254" s="189">
        <f>Q254</f>
        <v>0</v>
      </c>
      <c r="AN254" s="189">
        <f>V254</f>
        <v>0</v>
      </c>
      <c r="AO254" s="189">
        <f>AA254</f>
        <v>0</v>
      </c>
      <c r="AP254" s="189">
        <f>L254+Q254+V254+AA254</f>
        <v>0</v>
      </c>
      <c r="AR254" s="187"/>
      <c r="AS254" s="2" t="str">
        <f>VLOOKUP(F254,$AR$7:$AS$11,2)</f>
        <v>&lt; 95</v>
      </c>
      <c r="AT254" s="48">
        <f>VLOOKUP(F254,$AR$7:$AT$11,3)</f>
        <v>1</v>
      </c>
      <c r="AU254" s="190"/>
      <c r="AW254" s="190"/>
      <c r="AY254" s="292">
        <f>F254</f>
        <v>0</v>
      </c>
      <c r="AZ254" s="292">
        <f>L254+V254+AA254</f>
        <v>0</v>
      </c>
    </row>
    <row r="255" spans="3:52" ht="15" customHeight="1" thickBot="1" x14ac:dyDescent="0.25">
      <c r="H255" s="283"/>
      <c r="I255" s="16"/>
    </row>
    <row r="256" spans="3:52" ht="15" customHeight="1" x14ac:dyDescent="0.2">
      <c r="C256" s="634">
        <v>15</v>
      </c>
      <c r="D256" s="209">
        <v>1</v>
      </c>
      <c r="E256" s="204"/>
      <c r="F256" s="239"/>
      <c r="G256" s="495" t="s">
        <v>515</v>
      </c>
      <c r="H256" s="482">
        <f t="shared" ref="H256:H265" si="103">IF(G256="SI",F256,0)</f>
        <v>0</v>
      </c>
      <c r="I256" s="294"/>
      <c r="J256" s="205"/>
      <c r="K256" s="206"/>
      <c r="L256" s="239"/>
      <c r="M256" s="495" t="s">
        <v>515</v>
      </c>
      <c r="N256" s="482">
        <f t="shared" ref="N256:N265" si="104">IF($M256="SI",$L256,"")</f>
        <v>0</v>
      </c>
      <c r="O256" s="205"/>
      <c r="P256" s="206"/>
      <c r="Q256" s="239"/>
      <c r="R256" s="495" t="s">
        <v>515</v>
      </c>
      <c r="S256" s="482">
        <f>IF($R256="SI",$Q256,"")</f>
        <v>0</v>
      </c>
      <c r="T256" s="205"/>
      <c r="U256" s="206"/>
      <c r="V256" s="239"/>
      <c r="W256" s="495" t="s">
        <v>515</v>
      </c>
      <c r="X256" s="285">
        <f>IF($W256="SI",$V256,"")</f>
        <v>0</v>
      </c>
      <c r="Y256" s="205"/>
      <c r="Z256" s="206"/>
      <c r="AA256" s="303"/>
      <c r="AB256" s="504" t="s">
        <v>515</v>
      </c>
      <c r="AC256" s="301">
        <f t="shared" ref="AC256:AC262" si="105">IF($AB256="SI",$AA256,"")</f>
        <v>0</v>
      </c>
    </row>
    <row r="257" spans="3:52" ht="15" customHeight="1" x14ac:dyDescent="0.2">
      <c r="C257" s="635"/>
      <c r="D257" s="210">
        <v>2</v>
      </c>
      <c r="E257" s="175"/>
      <c r="F257" s="240"/>
      <c r="G257" s="496" t="s">
        <v>515</v>
      </c>
      <c r="H257" s="483">
        <f t="shared" si="103"/>
        <v>0</v>
      </c>
      <c r="I257" s="295"/>
      <c r="J257" s="176"/>
      <c r="K257" s="177"/>
      <c r="L257" s="240"/>
      <c r="M257" s="496" t="s">
        <v>515</v>
      </c>
      <c r="N257" s="483">
        <f t="shared" si="104"/>
        <v>0</v>
      </c>
      <c r="O257" s="176"/>
      <c r="P257" s="178"/>
      <c r="Q257" s="240"/>
      <c r="R257" s="496" t="s">
        <v>515</v>
      </c>
      <c r="S257" s="483">
        <f t="shared" ref="S257:S265" si="106">IF($R257="SI",$Q257,"")</f>
        <v>0</v>
      </c>
      <c r="T257" s="176"/>
      <c r="U257" s="178"/>
      <c r="V257" s="240"/>
      <c r="W257" s="496" t="s">
        <v>515</v>
      </c>
      <c r="X257" s="483">
        <f t="shared" ref="X257" si="107">IF($W257="SI",$V257,"")</f>
        <v>0</v>
      </c>
      <c r="Y257" s="176"/>
      <c r="Z257" s="177"/>
      <c r="AA257" s="300"/>
      <c r="AB257" s="505" t="s">
        <v>515</v>
      </c>
      <c r="AC257" s="302">
        <f t="shared" si="105"/>
        <v>0</v>
      </c>
    </row>
    <row r="258" spans="3:52" ht="15" customHeight="1" x14ac:dyDescent="0.2">
      <c r="C258" s="636"/>
      <c r="D258" s="210">
        <v>3</v>
      </c>
      <c r="E258" s="175"/>
      <c r="F258" s="240"/>
      <c r="G258" s="496" t="s">
        <v>515</v>
      </c>
      <c r="H258" s="483">
        <f t="shared" si="103"/>
        <v>0</v>
      </c>
      <c r="I258" s="295"/>
      <c r="J258" s="176"/>
      <c r="K258" s="177"/>
      <c r="L258" s="240"/>
      <c r="M258" s="496" t="s">
        <v>515</v>
      </c>
      <c r="N258" s="483">
        <f t="shared" si="104"/>
        <v>0</v>
      </c>
      <c r="O258" s="176"/>
      <c r="P258" s="178"/>
      <c r="Q258" s="240"/>
      <c r="R258" s="496" t="s">
        <v>515</v>
      </c>
      <c r="S258" s="483">
        <f t="shared" si="106"/>
        <v>0</v>
      </c>
      <c r="T258" s="179"/>
      <c r="U258" s="178"/>
      <c r="V258" s="240"/>
      <c r="W258" s="496" t="s">
        <v>515</v>
      </c>
      <c r="X258" s="483">
        <f>IF($W258="SI",$V258,"")</f>
        <v>0</v>
      </c>
      <c r="Y258" s="176"/>
      <c r="Z258" s="177"/>
      <c r="AA258" s="300"/>
      <c r="AB258" s="505" t="s">
        <v>515</v>
      </c>
      <c r="AC258" s="302">
        <f t="shared" si="105"/>
        <v>0</v>
      </c>
    </row>
    <row r="259" spans="3:52" ht="15" customHeight="1" x14ac:dyDescent="0.2">
      <c r="C259" s="246" t="s">
        <v>189</v>
      </c>
      <c r="D259" s="210">
        <v>4</v>
      </c>
      <c r="E259" s="175"/>
      <c r="F259" s="240"/>
      <c r="G259" s="496" t="s">
        <v>515</v>
      </c>
      <c r="H259" s="483">
        <f t="shared" si="103"/>
        <v>0</v>
      </c>
      <c r="I259" s="295"/>
      <c r="J259" s="176"/>
      <c r="K259" s="177"/>
      <c r="L259" s="240"/>
      <c r="M259" s="496" t="s">
        <v>515</v>
      </c>
      <c r="N259" s="483">
        <f t="shared" si="104"/>
        <v>0</v>
      </c>
      <c r="O259" s="176"/>
      <c r="P259" s="178"/>
      <c r="Q259" s="240"/>
      <c r="R259" s="496" t="s">
        <v>515</v>
      </c>
      <c r="S259" s="483">
        <f t="shared" si="106"/>
        <v>0</v>
      </c>
      <c r="T259" s="179"/>
      <c r="U259" s="178"/>
      <c r="V259" s="240"/>
      <c r="W259" s="496" t="s">
        <v>515</v>
      </c>
      <c r="X259" s="483">
        <f t="shared" ref="X259:X265" si="108">IF($W259="SI",$V259,"")</f>
        <v>0</v>
      </c>
      <c r="Y259" s="176"/>
      <c r="Z259" s="178"/>
      <c r="AA259" s="300"/>
      <c r="AB259" s="505" t="s">
        <v>515</v>
      </c>
      <c r="AC259" s="302">
        <f t="shared" si="105"/>
        <v>0</v>
      </c>
    </row>
    <row r="260" spans="3:52" ht="15" customHeight="1" x14ac:dyDescent="0.2">
      <c r="C260" s="207" t="s">
        <v>210</v>
      </c>
      <c r="D260" s="210">
        <v>5</v>
      </c>
      <c r="E260" s="175"/>
      <c r="F260" s="240"/>
      <c r="G260" s="496" t="s">
        <v>515</v>
      </c>
      <c r="H260" s="483">
        <f t="shared" si="103"/>
        <v>0</v>
      </c>
      <c r="I260" s="295"/>
      <c r="J260" s="176"/>
      <c r="K260" s="177"/>
      <c r="L260" s="240"/>
      <c r="M260" s="496" t="s">
        <v>515</v>
      </c>
      <c r="N260" s="483">
        <f t="shared" si="104"/>
        <v>0</v>
      </c>
      <c r="O260" s="176"/>
      <c r="P260" s="178"/>
      <c r="Q260" s="240"/>
      <c r="R260" s="496" t="s">
        <v>515</v>
      </c>
      <c r="S260" s="483">
        <f t="shared" si="106"/>
        <v>0</v>
      </c>
      <c r="T260" s="179"/>
      <c r="U260" s="178"/>
      <c r="V260" s="240"/>
      <c r="W260" s="496" t="s">
        <v>515</v>
      </c>
      <c r="X260" s="483">
        <f t="shared" si="108"/>
        <v>0</v>
      </c>
      <c r="Y260" s="176"/>
      <c r="Z260" s="177"/>
      <c r="AA260" s="300"/>
      <c r="AB260" s="505" t="s">
        <v>515</v>
      </c>
      <c r="AC260" s="302">
        <f t="shared" si="105"/>
        <v>0</v>
      </c>
    </row>
    <row r="261" spans="3:52" ht="15" customHeight="1" x14ac:dyDescent="0.2">
      <c r="C261" s="246"/>
      <c r="D261" s="210"/>
      <c r="E261" s="175"/>
      <c r="F261" s="240"/>
      <c r="G261" s="496" t="s">
        <v>515</v>
      </c>
      <c r="H261" s="483">
        <f t="shared" si="103"/>
        <v>0</v>
      </c>
      <c r="I261" s="295"/>
      <c r="J261" s="176"/>
      <c r="K261" s="177"/>
      <c r="L261" s="240"/>
      <c r="M261" s="496" t="s">
        <v>515</v>
      </c>
      <c r="N261" s="483">
        <f t="shared" si="104"/>
        <v>0</v>
      </c>
      <c r="O261" s="176"/>
      <c r="P261" s="178"/>
      <c r="Q261" s="240"/>
      <c r="R261" s="496" t="s">
        <v>515</v>
      </c>
      <c r="S261" s="483">
        <f t="shared" si="106"/>
        <v>0</v>
      </c>
      <c r="T261" s="179"/>
      <c r="U261" s="178"/>
      <c r="V261" s="240"/>
      <c r="W261" s="496" t="s">
        <v>515</v>
      </c>
      <c r="X261" s="483">
        <f t="shared" si="108"/>
        <v>0</v>
      </c>
      <c r="Y261" s="176"/>
      <c r="Z261" s="178"/>
      <c r="AA261" s="300"/>
      <c r="AB261" s="505" t="s">
        <v>515</v>
      </c>
      <c r="AC261" s="302">
        <f t="shared" si="105"/>
        <v>0</v>
      </c>
    </row>
    <row r="262" spans="3:52" ht="15" customHeight="1" x14ac:dyDescent="0.2">
      <c r="C262" s="242"/>
      <c r="D262" s="210"/>
      <c r="E262" s="175"/>
      <c r="F262" s="240"/>
      <c r="G262" s="496" t="s">
        <v>515</v>
      </c>
      <c r="H262" s="483">
        <f t="shared" si="103"/>
        <v>0</v>
      </c>
      <c r="I262" s="295"/>
      <c r="J262" s="176"/>
      <c r="K262" s="177"/>
      <c r="L262" s="240"/>
      <c r="M262" s="496" t="s">
        <v>515</v>
      </c>
      <c r="N262" s="483">
        <f t="shared" si="104"/>
        <v>0</v>
      </c>
      <c r="O262" s="176"/>
      <c r="P262" s="178"/>
      <c r="Q262" s="240"/>
      <c r="R262" s="496" t="s">
        <v>515</v>
      </c>
      <c r="S262" s="483">
        <f t="shared" si="106"/>
        <v>0</v>
      </c>
      <c r="T262" s="179"/>
      <c r="U262" s="178"/>
      <c r="V262" s="240"/>
      <c r="W262" s="496" t="s">
        <v>515</v>
      </c>
      <c r="X262" s="483">
        <f t="shared" si="108"/>
        <v>0</v>
      </c>
      <c r="Y262" s="176"/>
      <c r="Z262" s="177"/>
      <c r="AA262" s="300"/>
      <c r="AB262" s="505" t="s">
        <v>515</v>
      </c>
      <c r="AC262" s="302">
        <f t="shared" si="105"/>
        <v>0</v>
      </c>
    </row>
    <row r="263" spans="3:52" ht="15" customHeight="1" x14ac:dyDescent="0.2">
      <c r="C263" s="242"/>
      <c r="D263" s="210"/>
      <c r="E263" s="175"/>
      <c r="F263" s="240"/>
      <c r="G263" s="496" t="s">
        <v>515</v>
      </c>
      <c r="H263" s="483">
        <f t="shared" si="103"/>
        <v>0</v>
      </c>
      <c r="I263" s="295"/>
      <c r="J263" s="176"/>
      <c r="K263" s="177"/>
      <c r="L263" s="240"/>
      <c r="M263" s="496" t="s">
        <v>515</v>
      </c>
      <c r="N263" s="483">
        <f t="shared" si="104"/>
        <v>0</v>
      </c>
      <c r="O263" s="176"/>
      <c r="P263" s="178"/>
      <c r="Q263" s="240"/>
      <c r="R263" s="496" t="s">
        <v>515</v>
      </c>
      <c r="S263" s="483">
        <f t="shared" si="106"/>
        <v>0</v>
      </c>
      <c r="T263" s="179"/>
      <c r="U263" s="178"/>
      <c r="V263" s="240"/>
      <c r="W263" s="496" t="s">
        <v>515</v>
      </c>
      <c r="X263" s="483">
        <f t="shared" si="108"/>
        <v>0</v>
      </c>
      <c r="Y263" s="176"/>
      <c r="Z263" s="178"/>
      <c r="AA263" s="300"/>
      <c r="AB263" s="505" t="s">
        <v>515</v>
      </c>
      <c r="AC263" s="302">
        <f>IF($AB263="SI",$AA263,"")</f>
        <v>0</v>
      </c>
    </row>
    <row r="264" spans="3:52" ht="15" customHeight="1" x14ac:dyDescent="0.2">
      <c r="C264" s="242"/>
      <c r="D264" s="210"/>
      <c r="E264" s="175"/>
      <c r="F264" s="240"/>
      <c r="G264" s="496" t="s">
        <v>515</v>
      </c>
      <c r="H264" s="483">
        <f t="shared" si="103"/>
        <v>0</v>
      </c>
      <c r="I264" s="295"/>
      <c r="J264" s="176"/>
      <c r="K264" s="177"/>
      <c r="L264" s="240"/>
      <c r="M264" s="496" t="s">
        <v>515</v>
      </c>
      <c r="N264" s="483">
        <f t="shared" si="104"/>
        <v>0</v>
      </c>
      <c r="O264" s="176"/>
      <c r="P264" s="178"/>
      <c r="Q264" s="240"/>
      <c r="R264" s="496" t="s">
        <v>515</v>
      </c>
      <c r="S264" s="483">
        <f t="shared" si="106"/>
        <v>0</v>
      </c>
      <c r="T264" s="179"/>
      <c r="U264" s="178"/>
      <c r="V264" s="240"/>
      <c r="W264" s="496" t="s">
        <v>515</v>
      </c>
      <c r="X264" s="483">
        <f t="shared" si="108"/>
        <v>0</v>
      </c>
      <c r="Y264" s="176"/>
      <c r="Z264" s="177"/>
      <c r="AA264" s="300"/>
      <c r="AB264" s="505" t="s">
        <v>515</v>
      </c>
      <c r="AC264" s="302">
        <f t="shared" ref="AC264:AC265" si="109">IF($AB264="SI",$AA264,"")</f>
        <v>0</v>
      </c>
      <c r="AS264" s="169"/>
      <c r="AY264" s="649" t="s">
        <v>31</v>
      </c>
      <c r="AZ264" s="650"/>
    </row>
    <row r="265" spans="3:52" ht="15" customHeight="1" thickBot="1" x14ac:dyDescent="0.25">
      <c r="C265" s="242"/>
      <c r="D265" s="213"/>
      <c r="E265" s="175"/>
      <c r="F265" s="240"/>
      <c r="G265" s="496" t="s">
        <v>515</v>
      </c>
      <c r="H265" s="484">
        <f t="shared" si="103"/>
        <v>0</v>
      </c>
      <c r="I265" s="295"/>
      <c r="J265" s="176"/>
      <c r="K265" s="177"/>
      <c r="L265" s="240"/>
      <c r="M265" s="492" t="s">
        <v>515</v>
      </c>
      <c r="N265" s="483">
        <f t="shared" si="104"/>
        <v>0</v>
      </c>
      <c r="O265" s="179"/>
      <c r="P265" s="178"/>
      <c r="Q265" s="240"/>
      <c r="R265" s="492" t="s">
        <v>515</v>
      </c>
      <c r="S265" s="483">
        <f t="shared" si="106"/>
        <v>0</v>
      </c>
      <c r="T265" s="179"/>
      <c r="U265" s="178"/>
      <c r="V265" s="240"/>
      <c r="W265" s="492" t="s">
        <v>515</v>
      </c>
      <c r="X265" s="286">
        <f t="shared" si="108"/>
        <v>0</v>
      </c>
      <c r="Y265" s="176"/>
      <c r="Z265" s="178"/>
      <c r="AA265" s="300"/>
      <c r="AB265" s="505" t="s">
        <v>515</v>
      </c>
      <c r="AC265" s="302">
        <f t="shared" si="109"/>
        <v>0</v>
      </c>
      <c r="AE265" s="185" t="s">
        <v>93</v>
      </c>
      <c r="AF265" s="186" t="s">
        <v>94</v>
      </c>
      <c r="AG265" s="186" t="s">
        <v>95</v>
      </c>
      <c r="AH265" s="186" t="s">
        <v>96</v>
      </c>
      <c r="AI265" s="186" t="s">
        <v>97</v>
      </c>
      <c r="AJ265" s="190"/>
      <c r="AK265" s="193"/>
      <c r="AL265" s="198" t="s">
        <v>114</v>
      </c>
      <c r="AM265" s="186" t="s">
        <v>118</v>
      </c>
      <c r="AN265" s="197" t="s">
        <v>121</v>
      </c>
      <c r="AO265" s="196" t="s">
        <v>124</v>
      </c>
      <c r="AP265" s="199" t="s">
        <v>31</v>
      </c>
      <c r="AQ265" s="193"/>
      <c r="AR265" s="169"/>
      <c r="AS265" s="188"/>
      <c r="AT265" s="188"/>
      <c r="AY265" s="290" t="s">
        <v>252</v>
      </c>
      <c r="AZ265" s="291" t="s">
        <v>253</v>
      </c>
    </row>
    <row r="266" spans="3:52" ht="20.100000000000001" customHeight="1" thickTop="1" thickBot="1" x14ac:dyDescent="0.25">
      <c r="C266" s="215"/>
      <c r="D266" s="476"/>
      <c r="E266" s="467" t="s">
        <v>198</v>
      </c>
      <c r="F266" s="468">
        <f>SUM(F256:F265)</f>
        <v>0</v>
      </c>
      <c r="G266" s="494"/>
      <c r="H266" s="485">
        <f>SUM(H251:H265)</f>
        <v>0</v>
      </c>
      <c r="I266" s="216"/>
      <c r="J266" s="469" t="s">
        <v>114</v>
      </c>
      <c r="K266" s="481" t="s">
        <v>199</v>
      </c>
      <c r="L266" s="470">
        <f>SUM(L256:L265)</f>
        <v>0</v>
      </c>
      <c r="M266" s="499"/>
      <c r="N266" s="486">
        <f>SUM(N251:N265)</f>
        <v>0</v>
      </c>
      <c r="O266" s="471" t="s">
        <v>118</v>
      </c>
      <c r="P266" s="472" t="s">
        <v>199</v>
      </c>
      <c r="Q266" s="473">
        <f>SUM(Q256:Q265)</f>
        <v>0</v>
      </c>
      <c r="R266" s="500"/>
      <c r="S266" s="489">
        <f>SUM(S251:S265)</f>
        <v>0</v>
      </c>
      <c r="T266" s="474" t="s">
        <v>121</v>
      </c>
      <c r="U266" s="480" t="s">
        <v>199</v>
      </c>
      <c r="V266" s="477">
        <f>SUM(V256:V265)</f>
        <v>0</v>
      </c>
      <c r="W266" s="502"/>
      <c r="X266" s="487">
        <f>SUM(X251:X265)</f>
        <v>0</v>
      </c>
      <c r="Y266" s="475" t="s">
        <v>124</v>
      </c>
      <c r="Z266" s="479" t="s">
        <v>199</v>
      </c>
      <c r="AA266" s="478">
        <f>SUM(AA256:AA265)</f>
        <v>0</v>
      </c>
      <c r="AB266" s="506"/>
      <c r="AC266" s="488">
        <f>SUM(AC251:AC265)</f>
        <v>0</v>
      </c>
      <c r="AE266" s="189">
        <f>IF(AT266=1,F266,"")</f>
        <v>0</v>
      </c>
      <c r="AF266" s="189" t="str">
        <f>IF(AT266=2,F266,"")</f>
        <v/>
      </c>
      <c r="AG266" s="189" t="str">
        <f>IF(AT266=3,F266,"")</f>
        <v/>
      </c>
      <c r="AH266" s="189" t="str">
        <f>IF(AT266=4,F266,"")</f>
        <v/>
      </c>
      <c r="AI266" s="189" t="str">
        <f>IF(AT266=5,F266,"")</f>
        <v/>
      </c>
      <c r="AL266" s="189">
        <f>L266</f>
        <v>0</v>
      </c>
      <c r="AM266" s="189">
        <f>Q266</f>
        <v>0</v>
      </c>
      <c r="AN266" s="189">
        <f>V266</f>
        <v>0</v>
      </c>
      <c r="AO266" s="189">
        <f>AA266</f>
        <v>0</v>
      </c>
      <c r="AP266" s="189">
        <f>L266+Q266+V266+AA266</f>
        <v>0</v>
      </c>
      <c r="AR266" s="187"/>
      <c r="AS266" s="2" t="str">
        <f>VLOOKUP(F266,$AR$7:$AS$11,2)</f>
        <v>&lt; 95</v>
      </c>
      <c r="AT266" s="48">
        <f>VLOOKUP(F266,$AR$7:$AT$11,3)</f>
        <v>1</v>
      </c>
      <c r="AU266" s="190"/>
      <c r="AW266" s="190"/>
      <c r="AY266" s="292">
        <f>F266</f>
        <v>0</v>
      </c>
      <c r="AZ266" s="292">
        <f>L266+V266+AA266</f>
        <v>0</v>
      </c>
    </row>
    <row r="267" spans="3:52" ht="15" customHeight="1" thickBot="1" x14ac:dyDescent="0.25">
      <c r="H267" s="283"/>
      <c r="I267" s="16"/>
    </row>
    <row r="268" spans="3:52" ht="15" customHeight="1" x14ac:dyDescent="0.2">
      <c r="C268" s="634">
        <v>16</v>
      </c>
      <c r="D268" s="209">
        <v>1</v>
      </c>
      <c r="E268" s="204"/>
      <c r="F268" s="239"/>
      <c r="G268" s="495" t="s">
        <v>515</v>
      </c>
      <c r="H268" s="482">
        <f t="shared" ref="H268:H277" si="110">IF(G268="SI",F268,0)</f>
        <v>0</v>
      </c>
      <c r="I268" s="294"/>
      <c r="J268" s="205"/>
      <c r="K268" s="206"/>
      <c r="L268" s="239"/>
      <c r="M268" s="495" t="s">
        <v>515</v>
      </c>
      <c r="N268" s="482">
        <f t="shared" ref="N268:N277" si="111">IF($M268="SI",$L268,"")</f>
        <v>0</v>
      </c>
      <c r="O268" s="205"/>
      <c r="P268" s="206"/>
      <c r="Q268" s="239"/>
      <c r="R268" s="495" t="s">
        <v>515</v>
      </c>
      <c r="S268" s="482">
        <f>IF($R268="SI",$Q268,"")</f>
        <v>0</v>
      </c>
      <c r="T268" s="205"/>
      <c r="U268" s="206"/>
      <c r="V268" s="239"/>
      <c r="W268" s="495" t="s">
        <v>515</v>
      </c>
      <c r="X268" s="285">
        <f>IF($W268="SI",$V268,"")</f>
        <v>0</v>
      </c>
      <c r="Y268" s="205"/>
      <c r="Z268" s="206"/>
      <c r="AA268" s="303"/>
      <c r="AB268" s="504" t="s">
        <v>515</v>
      </c>
      <c r="AC268" s="301">
        <f t="shared" ref="AC268:AC274" si="112">IF($AB268="SI",$AA268,"")</f>
        <v>0</v>
      </c>
    </row>
    <row r="269" spans="3:52" ht="15" customHeight="1" x14ac:dyDescent="0.2">
      <c r="C269" s="635"/>
      <c r="D269" s="210">
        <v>2</v>
      </c>
      <c r="E269" s="175"/>
      <c r="F269" s="240"/>
      <c r="G269" s="496" t="s">
        <v>515</v>
      </c>
      <c r="H269" s="483">
        <f t="shared" si="110"/>
        <v>0</v>
      </c>
      <c r="I269" s="295"/>
      <c r="J269" s="176"/>
      <c r="K269" s="177"/>
      <c r="L269" s="240"/>
      <c r="M269" s="496" t="s">
        <v>515</v>
      </c>
      <c r="N269" s="483">
        <f t="shared" si="111"/>
        <v>0</v>
      </c>
      <c r="O269" s="176"/>
      <c r="P269" s="178"/>
      <c r="Q269" s="240"/>
      <c r="R269" s="496" t="s">
        <v>515</v>
      </c>
      <c r="S269" s="483">
        <f t="shared" ref="S269:S277" si="113">IF($R269="SI",$Q269,"")</f>
        <v>0</v>
      </c>
      <c r="T269" s="176"/>
      <c r="U269" s="178"/>
      <c r="V269" s="240"/>
      <c r="W269" s="496" t="s">
        <v>515</v>
      </c>
      <c r="X269" s="483">
        <f t="shared" ref="X269" si="114">IF($W269="SI",$V269,"")</f>
        <v>0</v>
      </c>
      <c r="Y269" s="176"/>
      <c r="Z269" s="177"/>
      <c r="AA269" s="300"/>
      <c r="AB269" s="505" t="s">
        <v>515</v>
      </c>
      <c r="AC269" s="302">
        <f t="shared" si="112"/>
        <v>0</v>
      </c>
    </row>
    <row r="270" spans="3:52" ht="15" customHeight="1" x14ac:dyDescent="0.2">
      <c r="C270" s="636"/>
      <c r="D270" s="210">
        <v>3</v>
      </c>
      <c r="E270" s="175"/>
      <c r="F270" s="240"/>
      <c r="G270" s="496" t="s">
        <v>515</v>
      </c>
      <c r="H270" s="483">
        <f t="shared" si="110"/>
        <v>0</v>
      </c>
      <c r="I270" s="295"/>
      <c r="J270" s="176"/>
      <c r="K270" s="177"/>
      <c r="L270" s="240"/>
      <c r="M270" s="496" t="s">
        <v>515</v>
      </c>
      <c r="N270" s="483">
        <f t="shared" si="111"/>
        <v>0</v>
      </c>
      <c r="O270" s="176"/>
      <c r="P270" s="178"/>
      <c r="Q270" s="240"/>
      <c r="R270" s="496" t="s">
        <v>515</v>
      </c>
      <c r="S270" s="483">
        <f t="shared" si="113"/>
        <v>0</v>
      </c>
      <c r="T270" s="179"/>
      <c r="U270" s="178"/>
      <c r="V270" s="240"/>
      <c r="W270" s="496" t="s">
        <v>515</v>
      </c>
      <c r="X270" s="483">
        <f>IF($W270="SI",$V270,"")</f>
        <v>0</v>
      </c>
      <c r="Y270" s="176"/>
      <c r="Z270" s="177"/>
      <c r="AA270" s="300"/>
      <c r="AB270" s="505" t="s">
        <v>515</v>
      </c>
      <c r="AC270" s="302">
        <f t="shared" si="112"/>
        <v>0</v>
      </c>
    </row>
    <row r="271" spans="3:52" ht="15" customHeight="1" x14ac:dyDescent="0.2">
      <c r="C271" s="246" t="s">
        <v>189</v>
      </c>
      <c r="D271" s="210">
        <v>4</v>
      </c>
      <c r="E271" s="175"/>
      <c r="F271" s="240"/>
      <c r="G271" s="496" t="s">
        <v>515</v>
      </c>
      <c r="H271" s="483">
        <f t="shared" si="110"/>
        <v>0</v>
      </c>
      <c r="I271" s="295"/>
      <c r="J271" s="176"/>
      <c r="K271" s="177"/>
      <c r="L271" s="240"/>
      <c r="M271" s="496" t="s">
        <v>515</v>
      </c>
      <c r="N271" s="483">
        <f t="shared" si="111"/>
        <v>0</v>
      </c>
      <c r="O271" s="176"/>
      <c r="P271" s="178"/>
      <c r="Q271" s="240"/>
      <c r="R271" s="496" t="s">
        <v>515</v>
      </c>
      <c r="S271" s="483">
        <f t="shared" si="113"/>
        <v>0</v>
      </c>
      <c r="T271" s="179"/>
      <c r="U271" s="178"/>
      <c r="V271" s="240"/>
      <c r="W271" s="496" t="s">
        <v>515</v>
      </c>
      <c r="X271" s="483">
        <f t="shared" ref="X271:X277" si="115">IF($W271="SI",$V271,"")</f>
        <v>0</v>
      </c>
      <c r="Y271" s="176"/>
      <c r="Z271" s="178"/>
      <c r="AA271" s="300"/>
      <c r="AB271" s="505" t="s">
        <v>515</v>
      </c>
      <c r="AC271" s="302">
        <f t="shared" si="112"/>
        <v>0</v>
      </c>
    </row>
    <row r="272" spans="3:52" ht="15" customHeight="1" x14ac:dyDescent="0.2">
      <c r="C272" s="207" t="s">
        <v>210</v>
      </c>
      <c r="D272" s="210">
        <v>5</v>
      </c>
      <c r="E272" s="175"/>
      <c r="F272" s="240"/>
      <c r="G272" s="496" t="s">
        <v>515</v>
      </c>
      <c r="H272" s="483">
        <f t="shared" si="110"/>
        <v>0</v>
      </c>
      <c r="I272" s="295"/>
      <c r="J272" s="176"/>
      <c r="K272" s="177"/>
      <c r="L272" s="240"/>
      <c r="M272" s="496" t="s">
        <v>515</v>
      </c>
      <c r="N272" s="483">
        <f t="shared" si="111"/>
        <v>0</v>
      </c>
      <c r="O272" s="176"/>
      <c r="P272" s="178"/>
      <c r="Q272" s="240"/>
      <c r="R272" s="496" t="s">
        <v>515</v>
      </c>
      <c r="S272" s="483">
        <f t="shared" si="113"/>
        <v>0</v>
      </c>
      <c r="T272" s="179"/>
      <c r="U272" s="178"/>
      <c r="V272" s="240"/>
      <c r="W272" s="496" t="s">
        <v>515</v>
      </c>
      <c r="X272" s="483">
        <f t="shared" si="115"/>
        <v>0</v>
      </c>
      <c r="Y272" s="176"/>
      <c r="Z272" s="177"/>
      <c r="AA272" s="300"/>
      <c r="AB272" s="505" t="s">
        <v>515</v>
      </c>
      <c r="AC272" s="302">
        <f t="shared" si="112"/>
        <v>0</v>
      </c>
    </row>
    <row r="273" spans="3:52" ht="15" customHeight="1" x14ac:dyDescent="0.2">
      <c r="C273" s="246"/>
      <c r="D273" s="210"/>
      <c r="E273" s="175"/>
      <c r="F273" s="240"/>
      <c r="G273" s="496" t="s">
        <v>515</v>
      </c>
      <c r="H273" s="483">
        <f t="shared" si="110"/>
        <v>0</v>
      </c>
      <c r="I273" s="295"/>
      <c r="J273" s="176"/>
      <c r="K273" s="177"/>
      <c r="L273" s="240"/>
      <c r="M273" s="496" t="s">
        <v>515</v>
      </c>
      <c r="N273" s="483">
        <f t="shared" si="111"/>
        <v>0</v>
      </c>
      <c r="O273" s="176"/>
      <c r="P273" s="178"/>
      <c r="Q273" s="240"/>
      <c r="R273" s="496" t="s">
        <v>515</v>
      </c>
      <c r="S273" s="483">
        <f t="shared" si="113"/>
        <v>0</v>
      </c>
      <c r="T273" s="179"/>
      <c r="U273" s="178"/>
      <c r="V273" s="240"/>
      <c r="W273" s="496" t="s">
        <v>515</v>
      </c>
      <c r="X273" s="483">
        <f t="shared" si="115"/>
        <v>0</v>
      </c>
      <c r="Y273" s="176"/>
      <c r="Z273" s="178"/>
      <c r="AA273" s="300"/>
      <c r="AB273" s="505" t="s">
        <v>515</v>
      </c>
      <c r="AC273" s="302">
        <f t="shared" si="112"/>
        <v>0</v>
      </c>
    </row>
    <row r="274" spans="3:52" ht="15" customHeight="1" x14ac:dyDescent="0.2">
      <c r="C274" s="242"/>
      <c r="D274" s="210"/>
      <c r="E274" s="175"/>
      <c r="F274" s="240"/>
      <c r="G274" s="496" t="s">
        <v>515</v>
      </c>
      <c r="H274" s="483">
        <f t="shared" si="110"/>
        <v>0</v>
      </c>
      <c r="I274" s="295"/>
      <c r="J274" s="176"/>
      <c r="K274" s="177"/>
      <c r="L274" s="240"/>
      <c r="M274" s="496" t="s">
        <v>515</v>
      </c>
      <c r="N274" s="483">
        <f t="shared" si="111"/>
        <v>0</v>
      </c>
      <c r="O274" s="176"/>
      <c r="P274" s="178"/>
      <c r="Q274" s="240"/>
      <c r="R274" s="496" t="s">
        <v>515</v>
      </c>
      <c r="S274" s="483">
        <f t="shared" si="113"/>
        <v>0</v>
      </c>
      <c r="T274" s="179"/>
      <c r="U274" s="178"/>
      <c r="V274" s="240"/>
      <c r="W274" s="496" t="s">
        <v>515</v>
      </c>
      <c r="X274" s="483">
        <f t="shared" si="115"/>
        <v>0</v>
      </c>
      <c r="Y274" s="176"/>
      <c r="Z274" s="177"/>
      <c r="AA274" s="300"/>
      <c r="AB274" s="505" t="s">
        <v>515</v>
      </c>
      <c r="AC274" s="302">
        <f t="shared" si="112"/>
        <v>0</v>
      </c>
    </row>
    <row r="275" spans="3:52" ht="15" customHeight="1" x14ac:dyDescent="0.2">
      <c r="C275" s="242"/>
      <c r="D275" s="210"/>
      <c r="E275" s="175"/>
      <c r="F275" s="240"/>
      <c r="G275" s="496" t="s">
        <v>515</v>
      </c>
      <c r="H275" s="483">
        <f t="shared" si="110"/>
        <v>0</v>
      </c>
      <c r="I275" s="295"/>
      <c r="J275" s="176"/>
      <c r="K275" s="177"/>
      <c r="L275" s="240"/>
      <c r="M275" s="496" t="s">
        <v>515</v>
      </c>
      <c r="N275" s="483">
        <f t="shared" si="111"/>
        <v>0</v>
      </c>
      <c r="O275" s="176"/>
      <c r="P275" s="178"/>
      <c r="Q275" s="240"/>
      <c r="R275" s="496" t="s">
        <v>515</v>
      </c>
      <c r="S275" s="483">
        <f t="shared" si="113"/>
        <v>0</v>
      </c>
      <c r="T275" s="179"/>
      <c r="U275" s="178"/>
      <c r="V275" s="240"/>
      <c r="W275" s="496" t="s">
        <v>515</v>
      </c>
      <c r="X275" s="483">
        <f t="shared" si="115"/>
        <v>0</v>
      </c>
      <c r="Y275" s="176"/>
      <c r="Z275" s="178"/>
      <c r="AA275" s="300"/>
      <c r="AB275" s="505" t="s">
        <v>515</v>
      </c>
      <c r="AC275" s="302">
        <f>IF($AB275="SI",$AA275,"")</f>
        <v>0</v>
      </c>
    </row>
    <row r="276" spans="3:52" ht="15" customHeight="1" x14ac:dyDescent="0.2">
      <c r="C276" s="242"/>
      <c r="D276" s="210"/>
      <c r="E276" s="175"/>
      <c r="F276" s="240"/>
      <c r="G276" s="496" t="s">
        <v>515</v>
      </c>
      <c r="H276" s="483">
        <f t="shared" si="110"/>
        <v>0</v>
      </c>
      <c r="I276" s="295"/>
      <c r="J276" s="176"/>
      <c r="K276" s="177"/>
      <c r="L276" s="240"/>
      <c r="M276" s="496" t="s">
        <v>515</v>
      </c>
      <c r="N276" s="483">
        <f t="shared" si="111"/>
        <v>0</v>
      </c>
      <c r="O276" s="176"/>
      <c r="P276" s="178"/>
      <c r="Q276" s="240"/>
      <c r="R276" s="496" t="s">
        <v>515</v>
      </c>
      <c r="S276" s="483">
        <f t="shared" si="113"/>
        <v>0</v>
      </c>
      <c r="T276" s="179"/>
      <c r="U276" s="178"/>
      <c r="V276" s="240"/>
      <c r="W276" s="496" t="s">
        <v>515</v>
      </c>
      <c r="X276" s="483">
        <f t="shared" si="115"/>
        <v>0</v>
      </c>
      <c r="Y276" s="176"/>
      <c r="Z276" s="177"/>
      <c r="AA276" s="300"/>
      <c r="AB276" s="505" t="s">
        <v>515</v>
      </c>
      <c r="AC276" s="302">
        <f t="shared" ref="AC276:AC277" si="116">IF($AB276="SI",$AA276,"")</f>
        <v>0</v>
      </c>
      <c r="AS276" s="169"/>
      <c r="AY276" s="649" t="s">
        <v>31</v>
      </c>
      <c r="AZ276" s="650"/>
    </row>
    <row r="277" spans="3:52" ht="15" customHeight="1" thickBot="1" x14ac:dyDescent="0.25">
      <c r="C277" s="242"/>
      <c r="D277" s="213"/>
      <c r="E277" s="175"/>
      <c r="F277" s="240"/>
      <c r="G277" s="496" t="s">
        <v>515</v>
      </c>
      <c r="H277" s="484">
        <f t="shared" si="110"/>
        <v>0</v>
      </c>
      <c r="I277" s="295"/>
      <c r="J277" s="176"/>
      <c r="K277" s="177"/>
      <c r="L277" s="240"/>
      <c r="M277" s="492" t="s">
        <v>515</v>
      </c>
      <c r="N277" s="483">
        <f t="shared" si="111"/>
        <v>0</v>
      </c>
      <c r="O277" s="179"/>
      <c r="P277" s="178"/>
      <c r="Q277" s="240"/>
      <c r="R277" s="492" t="s">
        <v>515</v>
      </c>
      <c r="S277" s="483">
        <f t="shared" si="113"/>
        <v>0</v>
      </c>
      <c r="T277" s="179"/>
      <c r="U277" s="178"/>
      <c r="V277" s="240"/>
      <c r="W277" s="492" t="s">
        <v>515</v>
      </c>
      <c r="X277" s="286">
        <f t="shared" si="115"/>
        <v>0</v>
      </c>
      <c r="Y277" s="176"/>
      <c r="Z277" s="178"/>
      <c r="AA277" s="300"/>
      <c r="AB277" s="505" t="s">
        <v>515</v>
      </c>
      <c r="AC277" s="302">
        <f t="shared" si="116"/>
        <v>0</v>
      </c>
      <c r="AE277" s="185" t="s">
        <v>93</v>
      </c>
      <c r="AF277" s="186" t="s">
        <v>94</v>
      </c>
      <c r="AG277" s="186" t="s">
        <v>95</v>
      </c>
      <c r="AH277" s="186" t="s">
        <v>96</v>
      </c>
      <c r="AI277" s="186" t="s">
        <v>97</v>
      </c>
      <c r="AJ277" s="190"/>
      <c r="AK277" s="193"/>
      <c r="AL277" s="198" t="s">
        <v>114</v>
      </c>
      <c r="AM277" s="186" t="s">
        <v>118</v>
      </c>
      <c r="AN277" s="197" t="s">
        <v>121</v>
      </c>
      <c r="AO277" s="196" t="s">
        <v>124</v>
      </c>
      <c r="AP277" s="199" t="s">
        <v>31</v>
      </c>
      <c r="AQ277" s="193"/>
      <c r="AR277" s="169"/>
      <c r="AS277" s="188"/>
      <c r="AT277" s="188"/>
      <c r="AY277" s="290" t="s">
        <v>252</v>
      </c>
      <c r="AZ277" s="291" t="s">
        <v>253</v>
      </c>
    </row>
    <row r="278" spans="3:52" ht="20.100000000000001" customHeight="1" thickTop="1" thickBot="1" x14ac:dyDescent="0.25">
      <c r="C278" s="215"/>
      <c r="D278" s="476"/>
      <c r="E278" s="467" t="s">
        <v>198</v>
      </c>
      <c r="F278" s="468">
        <f>SUM(F268:F277)</f>
        <v>0</v>
      </c>
      <c r="G278" s="494"/>
      <c r="H278" s="485">
        <f>SUM(H263:H277)</f>
        <v>0</v>
      </c>
      <c r="I278" s="216"/>
      <c r="J278" s="469" t="s">
        <v>114</v>
      </c>
      <c r="K278" s="481" t="s">
        <v>199</v>
      </c>
      <c r="L278" s="470">
        <f>SUM(L268:L277)</f>
        <v>0</v>
      </c>
      <c r="M278" s="499"/>
      <c r="N278" s="486">
        <f>SUM(N263:N277)</f>
        <v>0</v>
      </c>
      <c r="O278" s="471" t="s">
        <v>118</v>
      </c>
      <c r="P278" s="472" t="s">
        <v>199</v>
      </c>
      <c r="Q278" s="473">
        <f>SUM(Q268:Q277)</f>
        <v>0</v>
      </c>
      <c r="R278" s="500"/>
      <c r="S278" s="489">
        <f>SUM(S263:S277)</f>
        <v>0</v>
      </c>
      <c r="T278" s="474" t="s">
        <v>121</v>
      </c>
      <c r="U278" s="480" t="s">
        <v>199</v>
      </c>
      <c r="V278" s="477">
        <f>SUM(V268:V277)</f>
        <v>0</v>
      </c>
      <c r="W278" s="502"/>
      <c r="X278" s="487">
        <f>SUM(X263:X277)</f>
        <v>0</v>
      </c>
      <c r="Y278" s="475" t="s">
        <v>124</v>
      </c>
      <c r="Z278" s="479" t="s">
        <v>199</v>
      </c>
      <c r="AA278" s="478">
        <f>SUM(AA268:AA277)</f>
        <v>0</v>
      </c>
      <c r="AB278" s="506"/>
      <c r="AC278" s="488">
        <f>SUM(AC263:AC277)</f>
        <v>0</v>
      </c>
      <c r="AE278" s="189">
        <f>IF(AT278=1,F278,"")</f>
        <v>0</v>
      </c>
      <c r="AF278" s="189" t="str">
        <f>IF(AT278=2,F278,"")</f>
        <v/>
      </c>
      <c r="AG278" s="189" t="str">
        <f>IF(AT278=3,F278,"")</f>
        <v/>
      </c>
      <c r="AH278" s="189" t="str">
        <f>IF(AT278=4,F278,"")</f>
        <v/>
      </c>
      <c r="AI278" s="189" t="str">
        <f>IF(AT278=5,F278,"")</f>
        <v/>
      </c>
      <c r="AL278" s="189">
        <f>L278</f>
        <v>0</v>
      </c>
      <c r="AM278" s="189">
        <f>Q278</f>
        <v>0</v>
      </c>
      <c r="AN278" s="189">
        <f>V278</f>
        <v>0</v>
      </c>
      <c r="AO278" s="189">
        <f>AA278</f>
        <v>0</v>
      </c>
      <c r="AP278" s="189">
        <f>L278+Q278+V278+AA278</f>
        <v>0</v>
      </c>
      <c r="AR278" s="187"/>
      <c r="AS278" s="2" t="str">
        <f>VLOOKUP(F278,$AR$7:$AS$11,2)</f>
        <v>&lt; 95</v>
      </c>
      <c r="AT278" s="48">
        <f>VLOOKUP(F278,$AR$7:$AT$11,3)</f>
        <v>1</v>
      </c>
      <c r="AU278" s="190"/>
      <c r="AW278" s="190"/>
      <c r="AY278" s="292">
        <f>F278</f>
        <v>0</v>
      </c>
      <c r="AZ278" s="292">
        <f>L278+V278+AA278</f>
        <v>0</v>
      </c>
    </row>
    <row r="279" spans="3:52" ht="15" customHeight="1" thickBot="1" x14ac:dyDescent="0.25">
      <c r="H279" s="283"/>
      <c r="I279" s="16"/>
    </row>
    <row r="280" spans="3:52" ht="15" customHeight="1" x14ac:dyDescent="0.2">
      <c r="C280" s="634">
        <v>17</v>
      </c>
      <c r="D280" s="209">
        <v>1</v>
      </c>
      <c r="E280" s="204"/>
      <c r="F280" s="239"/>
      <c r="G280" s="495" t="s">
        <v>515</v>
      </c>
      <c r="H280" s="482">
        <f t="shared" ref="H280:H289" si="117">IF(G280="SI",F280,0)</f>
        <v>0</v>
      </c>
      <c r="I280" s="294"/>
      <c r="J280" s="205"/>
      <c r="K280" s="206"/>
      <c r="L280" s="239"/>
      <c r="M280" s="495" t="s">
        <v>515</v>
      </c>
      <c r="N280" s="482">
        <f t="shared" ref="N280:N289" si="118">IF($M280="SI",$L280,"")</f>
        <v>0</v>
      </c>
      <c r="O280" s="205"/>
      <c r="P280" s="206"/>
      <c r="Q280" s="239"/>
      <c r="R280" s="495" t="s">
        <v>515</v>
      </c>
      <c r="S280" s="482">
        <f>IF($R280="SI",$Q280,"")</f>
        <v>0</v>
      </c>
      <c r="T280" s="205"/>
      <c r="U280" s="206"/>
      <c r="V280" s="239"/>
      <c r="W280" s="495" t="s">
        <v>515</v>
      </c>
      <c r="X280" s="285">
        <f>IF($W280="SI",$V280,"")</f>
        <v>0</v>
      </c>
      <c r="Y280" s="205"/>
      <c r="Z280" s="206"/>
      <c r="AA280" s="303"/>
      <c r="AB280" s="504" t="s">
        <v>515</v>
      </c>
      <c r="AC280" s="301">
        <f t="shared" ref="AC280:AC286" si="119">IF($AB280="SI",$AA280,"")</f>
        <v>0</v>
      </c>
    </row>
    <row r="281" spans="3:52" ht="15" customHeight="1" x14ac:dyDescent="0.2">
      <c r="C281" s="635"/>
      <c r="D281" s="210">
        <v>2</v>
      </c>
      <c r="E281" s="175"/>
      <c r="F281" s="240"/>
      <c r="G281" s="496" t="s">
        <v>515</v>
      </c>
      <c r="H281" s="483">
        <f t="shared" si="117"/>
        <v>0</v>
      </c>
      <c r="I281" s="295"/>
      <c r="J281" s="176"/>
      <c r="K281" s="177"/>
      <c r="L281" s="240"/>
      <c r="M281" s="496" t="s">
        <v>515</v>
      </c>
      <c r="N281" s="483">
        <f t="shared" si="118"/>
        <v>0</v>
      </c>
      <c r="O281" s="176"/>
      <c r="P281" s="178"/>
      <c r="Q281" s="240"/>
      <c r="R281" s="496" t="s">
        <v>515</v>
      </c>
      <c r="S281" s="483">
        <f t="shared" ref="S281:S289" si="120">IF($R281="SI",$Q281,"")</f>
        <v>0</v>
      </c>
      <c r="T281" s="176"/>
      <c r="U281" s="178"/>
      <c r="V281" s="240"/>
      <c r="W281" s="496" t="s">
        <v>515</v>
      </c>
      <c r="X281" s="483">
        <f t="shared" ref="X281" si="121">IF($W281="SI",$V281,"")</f>
        <v>0</v>
      </c>
      <c r="Y281" s="176"/>
      <c r="Z281" s="177"/>
      <c r="AA281" s="300"/>
      <c r="AB281" s="505" t="s">
        <v>515</v>
      </c>
      <c r="AC281" s="302">
        <f t="shared" si="119"/>
        <v>0</v>
      </c>
    </row>
    <row r="282" spans="3:52" ht="15" customHeight="1" x14ac:dyDescent="0.2">
      <c r="C282" s="636"/>
      <c r="D282" s="210">
        <v>3</v>
      </c>
      <c r="E282" s="175"/>
      <c r="F282" s="240"/>
      <c r="G282" s="496" t="s">
        <v>515</v>
      </c>
      <c r="H282" s="483">
        <f t="shared" si="117"/>
        <v>0</v>
      </c>
      <c r="I282" s="295"/>
      <c r="J282" s="176"/>
      <c r="K282" s="177"/>
      <c r="L282" s="240"/>
      <c r="M282" s="496" t="s">
        <v>515</v>
      </c>
      <c r="N282" s="483">
        <f t="shared" si="118"/>
        <v>0</v>
      </c>
      <c r="O282" s="176"/>
      <c r="P282" s="178"/>
      <c r="Q282" s="240"/>
      <c r="R282" s="496" t="s">
        <v>515</v>
      </c>
      <c r="S282" s="483">
        <f t="shared" si="120"/>
        <v>0</v>
      </c>
      <c r="T282" s="179"/>
      <c r="U282" s="178"/>
      <c r="V282" s="240"/>
      <c r="W282" s="496" t="s">
        <v>515</v>
      </c>
      <c r="X282" s="483">
        <f>IF($W282="SI",$V282,"")</f>
        <v>0</v>
      </c>
      <c r="Y282" s="176"/>
      <c r="Z282" s="177"/>
      <c r="AA282" s="300"/>
      <c r="AB282" s="505" t="s">
        <v>515</v>
      </c>
      <c r="AC282" s="302">
        <f t="shared" si="119"/>
        <v>0</v>
      </c>
    </row>
    <row r="283" spans="3:52" ht="15" customHeight="1" x14ac:dyDescent="0.2">
      <c r="C283" s="246" t="s">
        <v>189</v>
      </c>
      <c r="D283" s="210">
        <v>4</v>
      </c>
      <c r="E283" s="175"/>
      <c r="F283" s="240"/>
      <c r="G283" s="496" t="s">
        <v>515</v>
      </c>
      <c r="H283" s="483">
        <f t="shared" si="117"/>
        <v>0</v>
      </c>
      <c r="I283" s="295"/>
      <c r="J283" s="176"/>
      <c r="K283" s="177"/>
      <c r="L283" s="240"/>
      <c r="M283" s="496" t="s">
        <v>515</v>
      </c>
      <c r="N283" s="483">
        <f t="shared" si="118"/>
        <v>0</v>
      </c>
      <c r="O283" s="176"/>
      <c r="P283" s="178"/>
      <c r="Q283" s="240"/>
      <c r="R283" s="496" t="s">
        <v>515</v>
      </c>
      <c r="S283" s="483">
        <f t="shared" si="120"/>
        <v>0</v>
      </c>
      <c r="T283" s="179"/>
      <c r="U283" s="178"/>
      <c r="V283" s="240"/>
      <c r="W283" s="496" t="s">
        <v>515</v>
      </c>
      <c r="X283" s="483">
        <f t="shared" ref="X283:X289" si="122">IF($W283="SI",$V283,"")</f>
        <v>0</v>
      </c>
      <c r="Y283" s="176"/>
      <c r="Z283" s="178"/>
      <c r="AA283" s="300"/>
      <c r="AB283" s="505" t="s">
        <v>515</v>
      </c>
      <c r="AC283" s="302">
        <f t="shared" si="119"/>
        <v>0</v>
      </c>
    </row>
    <row r="284" spans="3:52" ht="15" customHeight="1" x14ac:dyDescent="0.2">
      <c r="C284" s="207" t="s">
        <v>210</v>
      </c>
      <c r="D284" s="210">
        <v>5</v>
      </c>
      <c r="E284" s="175"/>
      <c r="F284" s="240"/>
      <c r="G284" s="496" t="s">
        <v>515</v>
      </c>
      <c r="H284" s="483">
        <f t="shared" si="117"/>
        <v>0</v>
      </c>
      <c r="I284" s="295"/>
      <c r="J284" s="176"/>
      <c r="K284" s="177"/>
      <c r="L284" s="240"/>
      <c r="M284" s="496" t="s">
        <v>515</v>
      </c>
      <c r="N284" s="483">
        <f t="shared" si="118"/>
        <v>0</v>
      </c>
      <c r="O284" s="176"/>
      <c r="P284" s="178"/>
      <c r="Q284" s="240"/>
      <c r="R284" s="496" t="s">
        <v>515</v>
      </c>
      <c r="S284" s="483">
        <f t="shared" si="120"/>
        <v>0</v>
      </c>
      <c r="T284" s="179"/>
      <c r="U284" s="178"/>
      <c r="V284" s="240"/>
      <c r="W284" s="496" t="s">
        <v>515</v>
      </c>
      <c r="X284" s="483">
        <f t="shared" si="122"/>
        <v>0</v>
      </c>
      <c r="Y284" s="176"/>
      <c r="Z284" s="177"/>
      <c r="AA284" s="300"/>
      <c r="AB284" s="505" t="s">
        <v>515</v>
      </c>
      <c r="AC284" s="302">
        <f t="shared" si="119"/>
        <v>0</v>
      </c>
    </row>
    <row r="285" spans="3:52" ht="15" customHeight="1" x14ac:dyDescent="0.2">
      <c r="C285" s="246"/>
      <c r="D285" s="210"/>
      <c r="E285" s="175"/>
      <c r="F285" s="240"/>
      <c r="G285" s="496" t="s">
        <v>515</v>
      </c>
      <c r="H285" s="483">
        <f t="shared" si="117"/>
        <v>0</v>
      </c>
      <c r="I285" s="295"/>
      <c r="J285" s="176"/>
      <c r="K285" s="177"/>
      <c r="L285" s="240"/>
      <c r="M285" s="496" t="s">
        <v>515</v>
      </c>
      <c r="N285" s="483">
        <f t="shared" si="118"/>
        <v>0</v>
      </c>
      <c r="O285" s="176"/>
      <c r="P285" s="178"/>
      <c r="Q285" s="240"/>
      <c r="R285" s="496" t="s">
        <v>515</v>
      </c>
      <c r="S285" s="483">
        <f t="shared" si="120"/>
        <v>0</v>
      </c>
      <c r="T285" s="179"/>
      <c r="U285" s="178"/>
      <c r="V285" s="240"/>
      <c r="W285" s="496" t="s">
        <v>515</v>
      </c>
      <c r="X285" s="483">
        <f t="shared" si="122"/>
        <v>0</v>
      </c>
      <c r="Y285" s="176"/>
      <c r="Z285" s="178"/>
      <c r="AA285" s="300"/>
      <c r="AB285" s="505" t="s">
        <v>515</v>
      </c>
      <c r="AC285" s="302">
        <f t="shared" si="119"/>
        <v>0</v>
      </c>
    </row>
    <row r="286" spans="3:52" ht="15" customHeight="1" x14ac:dyDescent="0.2">
      <c r="C286" s="242"/>
      <c r="D286" s="210"/>
      <c r="E286" s="175"/>
      <c r="F286" s="240"/>
      <c r="G286" s="496" t="s">
        <v>515</v>
      </c>
      <c r="H286" s="483">
        <f t="shared" si="117"/>
        <v>0</v>
      </c>
      <c r="I286" s="295"/>
      <c r="J286" s="176"/>
      <c r="K286" s="177"/>
      <c r="L286" s="240"/>
      <c r="M286" s="496" t="s">
        <v>515</v>
      </c>
      <c r="N286" s="483">
        <f t="shared" si="118"/>
        <v>0</v>
      </c>
      <c r="O286" s="176"/>
      <c r="P286" s="178"/>
      <c r="Q286" s="240"/>
      <c r="R286" s="496" t="s">
        <v>515</v>
      </c>
      <c r="S286" s="483">
        <f t="shared" si="120"/>
        <v>0</v>
      </c>
      <c r="T286" s="179"/>
      <c r="U286" s="178"/>
      <c r="V286" s="240"/>
      <c r="W286" s="496" t="s">
        <v>515</v>
      </c>
      <c r="X286" s="483">
        <f t="shared" si="122"/>
        <v>0</v>
      </c>
      <c r="Y286" s="176"/>
      <c r="Z286" s="177"/>
      <c r="AA286" s="300"/>
      <c r="AB286" s="505" t="s">
        <v>515</v>
      </c>
      <c r="AC286" s="302">
        <f t="shared" si="119"/>
        <v>0</v>
      </c>
    </row>
    <row r="287" spans="3:52" ht="15" customHeight="1" x14ac:dyDescent="0.2">
      <c r="C287" s="242"/>
      <c r="D287" s="210"/>
      <c r="E287" s="175"/>
      <c r="F287" s="240"/>
      <c r="G287" s="496" t="s">
        <v>515</v>
      </c>
      <c r="H287" s="483">
        <f t="shared" si="117"/>
        <v>0</v>
      </c>
      <c r="I287" s="295"/>
      <c r="J287" s="176"/>
      <c r="K287" s="177"/>
      <c r="L287" s="240"/>
      <c r="M287" s="496" t="s">
        <v>515</v>
      </c>
      <c r="N287" s="483">
        <f t="shared" si="118"/>
        <v>0</v>
      </c>
      <c r="O287" s="176"/>
      <c r="P287" s="178"/>
      <c r="Q287" s="240"/>
      <c r="R287" s="496" t="s">
        <v>515</v>
      </c>
      <c r="S287" s="483">
        <f t="shared" si="120"/>
        <v>0</v>
      </c>
      <c r="T287" s="179"/>
      <c r="U287" s="178"/>
      <c r="V287" s="240"/>
      <c r="W287" s="496" t="s">
        <v>515</v>
      </c>
      <c r="X287" s="483">
        <f t="shared" si="122"/>
        <v>0</v>
      </c>
      <c r="Y287" s="176"/>
      <c r="Z287" s="178"/>
      <c r="AA287" s="300"/>
      <c r="AB287" s="505" t="s">
        <v>515</v>
      </c>
      <c r="AC287" s="302">
        <f>IF($AB287="SI",$AA287,"")</f>
        <v>0</v>
      </c>
    </row>
    <row r="288" spans="3:52" ht="15" customHeight="1" x14ac:dyDescent="0.2">
      <c r="C288" s="242"/>
      <c r="D288" s="210"/>
      <c r="E288" s="175"/>
      <c r="F288" s="240"/>
      <c r="G288" s="496" t="s">
        <v>515</v>
      </c>
      <c r="H288" s="483">
        <f t="shared" si="117"/>
        <v>0</v>
      </c>
      <c r="I288" s="295"/>
      <c r="J288" s="176"/>
      <c r="K288" s="177"/>
      <c r="L288" s="240"/>
      <c r="M288" s="496" t="s">
        <v>515</v>
      </c>
      <c r="N288" s="483">
        <f t="shared" si="118"/>
        <v>0</v>
      </c>
      <c r="O288" s="176"/>
      <c r="P288" s="178"/>
      <c r="Q288" s="240"/>
      <c r="R288" s="496" t="s">
        <v>515</v>
      </c>
      <c r="S288" s="483">
        <f t="shared" si="120"/>
        <v>0</v>
      </c>
      <c r="T288" s="179"/>
      <c r="U288" s="178"/>
      <c r="V288" s="240"/>
      <c r="W288" s="496" t="s">
        <v>515</v>
      </c>
      <c r="X288" s="483">
        <f t="shared" si="122"/>
        <v>0</v>
      </c>
      <c r="Y288" s="176"/>
      <c r="Z288" s="177"/>
      <c r="AA288" s="300"/>
      <c r="AB288" s="505" t="s">
        <v>515</v>
      </c>
      <c r="AC288" s="302">
        <f t="shared" ref="AC288:AC289" si="123">IF($AB288="SI",$AA288,"")</f>
        <v>0</v>
      </c>
      <c r="AS288" s="169"/>
      <c r="AY288" s="649" t="s">
        <v>31</v>
      </c>
      <c r="AZ288" s="650"/>
    </row>
    <row r="289" spans="3:52" ht="15" customHeight="1" thickBot="1" x14ac:dyDescent="0.25">
      <c r="C289" s="242"/>
      <c r="D289" s="213"/>
      <c r="E289" s="175"/>
      <c r="F289" s="240"/>
      <c r="G289" s="496" t="s">
        <v>515</v>
      </c>
      <c r="H289" s="484">
        <f t="shared" si="117"/>
        <v>0</v>
      </c>
      <c r="I289" s="295"/>
      <c r="J289" s="176"/>
      <c r="K289" s="177"/>
      <c r="L289" s="240"/>
      <c r="M289" s="492" t="s">
        <v>515</v>
      </c>
      <c r="N289" s="483">
        <f t="shared" si="118"/>
        <v>0</v>
      </c>
      <c r="O289" s="179"/>
      <c r="P289" s="178"/>
      <c r="Q289" s="240"/>
      <c r="R289" s="492" t="s">
        <v>515</v>
      </c>
      <c r="S289" s="483">
        <f t="shared" si="120"/>
        <v>0</v>
      </c>
      <c r="T289" s="179"/>
      <c r="U289" s="178"/>
      <c r="V289" s="240"/>
      <c r="W289" s="492" t="s">
        <v>515</v>
      </c>
      <c r="X289" s="286">
        <f t="shared" si="122"/>
        <v>0</v>
      </c>
      <c r="Y289" s="176"/>
      <c r="Z289" s="178"/>
      <c r="AA289" s="300"/>
      <c r="AB289" s="505" t="s">
        <v>515</v>
      </c>
      <c r="AC289" s="302">
        <f t="shared" si="123"/>
        <v>0</v>
      </c>
      <c r="AE289" s="185" t="s">
        <v>93</v>
      </c>
      <c r="AF289" s="186" t="s">
        <v>94</v>
      </c>
      <c r="AG289" s="186" t="s">
        <v>95</v>
      </c>
      <c r="AH289" s="186" t="s">
        <v>96</v>
      </c>
      <c r="AI289" s="186" t="s">
        <v>97</v>
      </c>
      <c r="AJ289" s="190"/>
      <c r="AK289" s="193"/>
      <c r="AL289" s="198" t="s">
        <v>114</v>
      </c>
      <c r="AM289" s="186" t="s">
        <v>118</v>
      </c>
      <c r="AN289" s="197" t="s">
        <v>121</v>
      </c>
      <c r="AO289" s="196" t="s">
        <v>124</v>
      </c>
      <c r="AP289" s="199" t="s">
        <v>31</v>
      </c>
      <c r="AQ289" s="193"/>
      <c r="AR289" s="169"/>
      <c r="AS289" s="188"/>
      <c r="AT289" s="188"/>
      <c r="AY289" s="290" t="s">
        <v>252</v>
      </c>
      <c r="AZ289" s="291" t="s">
        <v>253</v>
      </c>
    </row>
    <row r="290" spans="3:52" ht="20.100000000000001" customHeight="1" thickTop="1" thickBot="1" x14ac:dyDescent="0.25">
      <c r="C290" s="215"/>
      <c r="D290" s="476"/>
      <c r="E290" s="467" t="s">
        <v>198</v>
      </c>
      <c r="F290" s="468">
        <f>SUM(F280:F289)</f>
        <v>0</v>
      </c>
      <c r="G290" s="494"/>
      <c r="H290" s="485">
        <f>SUM(H275:H289)</f>
        <v>0</v>
      </c>
      <c r="I290" s="216"/>
      <c r="J290" s="469" t="s">
        <v>114</v>
      </c>
      <c r="K290" s="481" t="s">
        <v>199</v>
      </c>
      <c r="L290" s="470">
        <f>SUM(L280:L289)</f>
        <v>0</v>
      </c>
      <c r="M290" s="499"/>
      <c r="N290" s="486">
        <f>SUM(N275:N289)</f>
        <v>0</v>
      </c>
      <c r="O290" s="471" t="s">
        <v>118</v>
      </c>
      <c r="P290" s="472" t="s">
        <v>199</v>
      </c>
      <c r="Q290" s="473">
        <f>SUM(Q280:Q289)</f>
        <v>0</v>
      </c>
      <c r="R290" s="500"/>
      <c r="S290" s="489">
        <f>SUM(S275:S289)</f>
        <v>0</v>
      </c>
      <c r="T290" s="474" t="s">
        <v>121</v>
      </c>
      <c r="U290" s="480" t="s">
        <v>199</v>
      </c>
      <c r="V290" s="477">
        <f>SUM(V280:V289)</f>
        <v>0</v>
      </c>
      <c r="W290" s="502"/>
      <c r="X290" s="487">
        <f>SUM(X275:X289)</f>
        <v>0</v>
      </c>
      <c r="Y290" s="475" t="s">
        <v>124</v>
      </c>
      <c r="Z290" s="479" t="s">
        <v>199</v>
      </c>
      <c r="AA290" s="478">
        <f>SUM(AA280:AA289)</f>
        <v>0</v>
      </c>
      <c r="AB290" s="506"/>
      <c r="AC290" s="488">
        <f>SUM(AC275:AC289)</f>
        <v>0</v>
      </c>
      <c r="AE290" s="189">
        <f>IF(AT290=1,F290,"")</f>
        <v>0</v>
      </c>
      <c r="AF290" s="189" t="str">
        <f>IF(AT290=2,F290,"")</f>
        <v/>
      </c>
      <c r="AG290" s="189" t="str">
        <f>IF(AT290=3,F290,"")</f>
        <v/>
      </c>
      <c r="AH290" s="189" t="str">
        <f>IF(AT290=4,F290,"")</f>
        <v/>
      </c>
      <c r="AI290" s="189" t="str">
        <f>IF(AT290=5,F290,"")</f>
        <v/>
      </c>
      <c r="AL290" s="189">
        <f>L290</f>
        <v>0</v>
      </c>
      <c r="AM290" s="189">
        <f>Q290</f>
        <v>0</v>
      </c>
      <c r="AN290" s="189">
        <f>V290</f>
        <v>0</v>
      </c>
      <c r="AO290" s="189">
        <f>AA290</f>
        <v>0</v>
      </c>
      <c r="AP290" s="189">
        <f>L290+Q290+V290+AA290</f>
        <v>0</v>
      </c>
      <c r="AR290" s="187"/>
      <c r="AS290" s="2" t="str">
        <f>VLOOKUP(F290,$AR$7:$AS$11,2)</f>
        <v>&lt; 95</v>
      </c>
      <c r="AT290" s="48">
        <f>VLOOKUP(F290,$AR$7:$AT$11,3)</f>
        <v>1</v>
      </c>
      <c r="AU290" s="190"/>
      <c r="AW290" s="190"/>
      <c r="AY290" s="292">
        <f>F290</f>
        <v>0</v>
      </c>
      <c r="AZ290" s="292">
        <f>L290+V290+AA290</f>
        <v>0</v>
      </c>
    </row>
    <row r="291" spans="3:52" ht="15" customHeight="1" thickBot="1" x14ac:dyDescent="0.25">
      <c r="H291" s="283"/>
      <c r="I291" s="16"/>
    </row>
    <row r="292" spans="3:52" ht="15" customHeight="1" x14ac:dyDescent="0.2">
      <c r="C292" s="634">
        <v>18</v>
      </c>
      <c r="D292" s="209">
        <v>1</v>
      </c>
      <c r="E292" s="204"/>
      <c r="F292" s="239"/>
      <c r="G292" s="495" t="s">
        <v>515</v>
      </c>
      <c r="H292" s="482">
        <f t="shared" ref="H292:H301" si="124">IF(G292="SI",F292,0)</f>
        <v>0</v>
      </c>
      <c r="I292" s="294"/>
      <c r="J292" s="205"/>
      <c r="K292" s="206"/>
      <c r="L292" s="239"/>
      <c r="M292" s="495" t="s">
        <v>515</v>
      </c>
      <c r="N292" s="482">
        <f t="shared" ref="N292:N301" si="125">IF($M292="SI",$L292,"")</f>
        <v>0</v>
      </c>
      <c r="O292" s="205"/>
      <c r="P292" s="206"/>
      <c r="Q292" s="239"/>
      <c r="R292" s="495" t="s">
        <v>515</v>
      </c>
      <c r="S292" s="482">
        <f>IF($R292="SI",$Q292,"")</f>
        <v>0</v>
      </c>
      <c r="T292" s="205"/>
      <c r="U292" s="206"/>
      <c r="V292" s="239"/>
      <c r="W292" s="495" t="s">
        <v>515</v>
      </c>
      <c r="X292" s="285">
        <f>IF($W292="SI",$V292,"")</f>
        <v>0</v>
      </c>
      <c r="Y292" s="205"/>
      <c r="Z292" s="206"/>
      <c r="AA292" s="303"/>
      <c r="AB292" s="504" t="s">
        <v>515</v>
      </c>
      <c r="AC292" s="301">
        <f t="shared" ref="AC292:AC298" si="126">IF($AB292="SI",$AA292,"")</f>
        <v>0</v>
      </c>
    </row>
    <row r="293" spans="3:52" ht="15" customHeight="1" x14ac:dyDescent="0.2">
      <c r="C293" s="635"/>
      <c r="D293" s="210">
        <v>2</v>
      </c>
      <c r="E293" s="175"/>
      <c r="F293" s="240"/>
      <c r="G293" s="496" t="s">
        <v>515</v>
      </c>
      <c r="H293" s="483">
        <f t="shared" si="124"/>
        <v>0</v>
      </c>
      <c r="I293" s="295"/>
      <c r="J293" s="176"/>
      <c r="K293" s="177"/>
      <c r="L293" s="240"/>
      <c r="M293" s="496" t="s">
        <v>515</v>
      </c>
      <c r="N293" s="483">
        <f t="shared" si="125"/>
        <v>0</v>
      </c>
      <c r="O293" s="176"/>
      <c r="P293" s="178"/>
      <c r="Q293" s="240"/>
      <c r="R293" s="496" t="s">
        <v>515</v>
      </c>
      <c r="S293" s="483">
        <f t="shared" ref="S293:S301" si="127">IF($R293="SI",$Q293,"")</f>
        <v>0</v>
      </c>
      <c r="T293" s="176"/>
      <c r="U293" s="178"/>
      <c r="V293" s="240"/>
      <c r="W293" s="496" t="s">
        <v>515</v>
      </c>
      <c r="X293" s="483">
        <f t="shared" ref="X293" si="128">IF($W293="SI",$V293,"")</f>
        <v>0</v>
      </c>
      <c r="Y293" s="176"/>
      <c r="Z293" s="177"/>
      <c r="AA293" s="300"/>
      <c r="AB293" s="505" t="s">
        <v>515</v>
      </c>
      <c r="AC293" s="302">
        <f t="shared" si="126"/>
        <v>0</v>
      </c>
    </row>
    <row r="294" spans="3:52" ht="15" customHeight="1" x14ac:dyDescent="0.2">
      <c r="C294" s="636"/>
      <c r="D294" s="210">
        <v>3</v>
      </c>
      <c r="E294" s="175"/>
      <c r="F294" s="240"/>
      <c r="G294" s="496" t="s">
        <v>515</v>
      </c>
      <c r="H294" s="483">
        <f t="shared" si="124"/>
        <v>0</v>
      </c>
      <c r="I294" s="295"/>
      <c r="J294" s="176"/>
      <c r="K294" s="177"/>
      <c r="L294" s="240"/>
      <c r="M294" s="496" t="s">
        <v>515</v>
      </c>
      <c r="N294" s="483">
        <f t="shared" si="125"/>
        <v>0</v>
      </c>
      <c r="O294" s="176"/>
      <c r="P294" s="178"/>
      <c r="Q294" s="240"/>
      <c r="R294" s="496" t="s">
        <v>515</v>
      </c>
      <c r="S294" s="483">
        <f t="shared" si="127"/>
        <v>0</v>
      </c>
      <c r="T294" s="179"/>
      <c r="U294" s="178"/>
      <c r="V294" s="240"/>
      <c r="W294" s="496" t="s">
        <v>515</v>
      </c>
      <c r="X294" s="483">
        <f>IF($W294="SI",$V294,"")</f>
        <v>0</v>
      </c>
      <c r="Y294" s="176"/>
      <c r="Z294" s="177"/>
      <c r="AA294" s="300"/>
      <c r="AB294" s="505" t="s">
        <v>515</v>
      </c>
      <c r="AC294" s="302">
        <f t="shared" si="126"/>
        <v>0</v>
      </c>
    </row>
    <row r="295" spans="3:52" ht="15" customHeight="1" x14ac:dyDescent="0.2">
      <c r="C295" s="246" t="s">
        <v>189</v>
      </c>
      <c r="D295" s="210">
        <v>4</v>
      </c>
      <c r="E295" s="175"/>
      <c r="F295" s="240"/>
      <c r="G295" s="496" t="s">
        <v>515</v>
      </c>
      <c r="H295" s="483">
        <f t="shared" si="124"/>
        <v>0</v>
      </c>
      <c r="I295" s="295"/>
      <c r="J295" s="176"/>
      <c r="K295" s="177"/>
      <c r="L295" s="240"/>
      <c r="M295" s="496" t="s">
        <v>515</v>
      </c>
      <c r="N295" s="483">
        <f t="shared" si="125"/>
        <v>0</v>
      </c>
      <c r="O295" s="176"/>
      <c r="P295" s="178"/>
      <c r="Q295" s="240"/>
      <c r="R295" s="496" t="s">
        <v>515</v>
      </c>
      <c r="S295" s="483">
        <f t="shared" si="127"/>
        <v>0</v>
      </c>
      <c r="T295" s="179"/>
      <c r="U295" s="178"/>
      <c r="V295" s="240"/>
      <c r="W295" s="496" t="s">
        <v>515</v>
      </c>
      <c r="X295" s="483">
        <f t="shared" ref="X295:X301" si="129">IF($W295="SI",$V295,"")</f>
        <v>0</v>
      </c>
      <c r="Y295" s="176"/>
      <c r="Z295" s="178"/>
      <c r="AA295" s="300"/>
      <c r="AB295" s="505" t="s">
        <v>515</v>
      </c>
      <c r="AC295" s="302">
        <f t="shared" si="126"/>
        <v>0</v>
      </c>
    </row>
    <row r="296" spans="3:52" ht="15" customHeight="1" x14ac:dyDescent="0.2">
      <c r="C296" s="207" t="s">
        <v>210</v>
      </c>
      <c r="D296" s="210">
        <v>5</v>
      </c>
      <c r="E296" s="175"/>
      <c r="F296" s="240"/>
      <c r="G296" s="496" t="s">
        <v>515</v>
      </c>
      <c r="H296" s="483">
        <f t="shared" si="124"/>
        <v>0</v>
      </c>
      <c r="I296" s="295"/>
      <c r="J296" s="176"/>
      <c r="K296" s="177"/>
      <c r="L296" s="240"/>
      <c r="M296" s="496" t="s">
        <v>515</v>
      </c>
      <c r="N296" s="483">
        <f t="shared" si="125"/>
        <v>0</v>
      </c>
      <c r="O296" s="176"/>
      <c r="P296" s="178"/>
      <c r="Q296" s="240"/>
      <c r="R296" s="496" t="s">
        <v>515</v>
      </c>
      <c r="S296" s="483">
        <f t="shared" si="127"/>
        <v>0</v>
      </c>
      <c r="T296" s="179"/>
      <c r="U296" s="178"/>
      <c r="V296" s="240"/>
      <c r="W296" s="496" t="s">
        <v>515</v>
      </c>
      <c r="X296" s="483">
        <f t="shared" si="129"/>
        <v>0</v>
      </c>
      <c r="Y296" s="176"/>
      <c r="Z296" s="177"/>
      <c r="AA296" s="300"/>
      <c r="AB296" s="505" t="s">
        <v>515</v>
      </c>
      <c r="AC296" s="302">
        <f t="shared" si="126"/>
        <v>0</v>
      </c>
    </row>
    <row r="297" spans="3:52" ht="15" customHeight="1" x14ac:dyDescent="0.2">
      <c r="C297" s="246"/>
      <c r="D297" s="210"/>
      <c r="E297" s="175"/>
      <c r="F297" s="240"/>
      <c r="G297" s="496" t="s">
        <v>515</v>
      </c>
      <c r="H297" s="483">
        <f t="shared" si="124"/>
        <v>0</v>
      </c>
      <c r="I297" s="295"/>
      <c r="J297" s="176"/>
      <c r="K297" s="177"/>
      <c r="L297" s="240"/>
      <c r="M297" s="496" t="s">
        <v>515</v>
      </c>
      <c r="N297" s="483">
        <f t="shared" si="125"/>
        <v>0</v>
      </c>
      <c r="O297" s="176"/>
      <c r="P297" s="178"/>
      <c r="Q297" s="240"/>
      <c r="R297" s="496" t="s">
        <v>515</v>
      </c>
      <c r="S297" s="483">
        <f t="shared" si="127"/>
        <v>0</v>
      </c>
      <c r="T297" s="179"/>
      <c r="U297" s="178"/>
      <c r="V297" s="240"/>
      <c r="W297" s="496" t="s">
        <v>515</v>
      </c>
      <c r="X297" s="483">
        <f t="shared" si="129"/>
        <v>0</v>
      </c>
      <c r="Y297" s="176"/>
      <c r="Z297" s="178"/>
      <c r="AA297" s="300"/>
      <c r="AB297" s="505" t="s">
        <v>515</v>
      </c>
      <c r="AC297" s="302">
        <f t="shared" si="126"/>
        <v>0</v>
      </c>
    </row>
    <row r="298" spans="3:52" ht="15" customHeight="1" x14ac:dyDescent="0.2">
      <c r="C298" s="242"/>
      <c r="D298" s="210"/>
      <c r="E298" s="175"/>
      <c r="F298" s="240"/>
      <c r="G298" s="496" t="s">
        <v>515</v>
      </c>
      <c r="H298" s="483">
        <f t="shared" si="124"/>
        <v>0</v>
      </c>
      <c r="I298" s="295"/>
      <c r="J298" s="176"/>
      <c r="K298" s="177"/>
      <c r="L298" s="240"/>
      <c r="M298" s="496" t="s">
        <v>515</v>
      </c>
      <c r="N298" s="483">
        <f t="shared" si="125"/>
        <v>0</v>
      </c>
      <c r="O298" s="176"/>
      <c r="P298" s="178"/>
      <c r="Q298" s="240"/>
      <c r="R298" s="496" t="s">
        <v>515</v>
      </c>
      <c r="S298" s="483">
        <f t="shared" si="127"/>
        <v>0</v>
      </c>
      <c r="T298" s="179"/>
      <c r="U298" s="178"/>
      <c r="V298" s="240"/>
      <c r="W298" s="496" t="s">
        <v>515</v>
      </c>
      <c r="X298" s="483">
        <f t="shared" si="129"/>
        <v>0</v>
      </c>
      <c r="Y298" s="176"/>
      <c r="Z298" s="177"/>
      <c r="AA298" s="300"/>
      <c r="AB298" s="505" t="s">
        <v>515</v>
      </c>
      <c r="AC298" s="302">
        <f t="shared" si="126"/>
        <v>0</v>
      </c>
    </row>
    <row r="299" spans="3:52" ht="15" customHeight="1" x14ac:dyDescent="0.2">
      <c r="C299" s="242"/>
      <c r="D299" s="210"/>
      <c r="E299" s="175"/>
      <c r="F299" s="240"/>
      <c r="G299" s="496" t="s">
        <v>515</v>
      </c>
      <c r="H299" s="483">
        <f t="shared" si="124"/>
        <v>0</v>
      </c>
      <c r="I299" s="295"/>
      <c r="J299" s="176"/>
      <c r="K299" s="177"/>
      <c r="L299" s="240"/>
      <c r="M299" s="496" t="s">
        <v>515</v>
      </c>
      <c r="N299" s="483">
        <f t="shared" si="125"/>
        <v>0</v>
      </c>
      <c r="O299" s="176"/>
      <c r="P299" s="178"/>
      <c r="Q299" s="240"/>
      <c r="R299" s="496" t="s">
        <v>515</v>
      </c>
      <c r="S299" s="483">
        <f t="shared" si="127"/>
        <v>0</v>
      </c>
      <c r="T299" s="179"/>
      <c r="U299" s="178"/>
      <c r="V299" s="240"/>
      <c r="W299" s="496" t="s">
        <v>515</v>
      </c>
      <c r="X299" s="483">
        <f t="shared" si="129"/>
        <v>0</v>
      </c>
      <c r="Y299" s="176"/>
      <c r="Z299" s="178"/>
      <c r="AA299" s="300"/>
      <c r="AB299" s="505" t="s">
        <v>515</v>
      </c>
      <c r="AC299" s="302">
        <f>IF($AB299="SI",$AA299,"")</f>
        <v>0</v>
      </c>
    </row>
    <row r="300" spans="3:52" ht="15" customHeight="1" x14ac:dyDescent="0.2">
      <c r="C300" s="242"/>
      <c r="D300" s="210"/>
      <c r="E300" s="175"/>
      <c r="F300" s="240"/>
      <c r="G300" s="496" t="s">
        <v>515</v>
      </c>
      <c r="H300" s="483">
        <f t="shared" si="124"/>
        <v>0</v>
      </c>
      <c r="I300" s="295"/>
      <c r="J300" s="176"/>
      <c r="K300" s="177"/>
      <c r="L300" s="240"/>
      <c r="M300" s="496" t="s">
        <v>515</v>
      </c>
      <c r="N300" s="483">
        <f t="shared" si="125"/>
        <v>0</v>
      </c>
      <c r="O300" s="176"/>
      <c r="P300" s="178"/>
      <c r="Q300" s="240"/>
      <c r="R300" s="496" t="s">
        <v>515</v>
      </c>
      <c r="S300" s="483">
        <f t="shared" si="127"/>
        <v>0</v>
      </c>
      <c r="T300" s="179"/>
      <c r="U300" s="178"/>
      <c r="V300" s="240"/>
      <c r="W300" s="496" t="s">
        <v>515</v>
      </c>
      <c r="X300" s="483">
        <f t="shared" si="129"/>
        <v>0</v>
      </c>
      <c r="Y300" s="176"/>
      <c r="Z300" s="177"/>
      <c r="AA300" s="300"/>
      <c r="AB300" s="505" t="s">
        <v>515</v>
      </c>
      <c r="AC300" s="302">
        <f t="shared" ref="AC300:AC301" si="130">IF($AB300="SI",$AA300,"")</f>
        <v>0</v>
      </c>
      <c r="AS300" s="169"/>
      <c r="AY300" s="649" t="s">
        <v>31</v>
      </c>
      <c r="AZ300" s="650"/>
    </row>
    <row r="301" spans="3:52" ht="15" customHeight="1" thickBot="1" x14ac:dyDescent="0.25">
      <c r="C301" s="242"/>
      <c r="D301" s="213"/>
      <c r="E301" s="175"/>
      <c r="F301" s="240"/>
      <c r="G301" s="496" t="s">
        <v>515</v>
      </c>
      <c r="H301" s="484">
        <f t="shared" si="124"/>
        <v>0</v>
      </c>
      <c r="I301" s="295"/>
      <c r="J301" s="176"/>
      <c r="K301" s="177"/>
      <c r="L301" s="240"/>
      <c r="M301" s="492" t="s">
        <v>515</v>
      </c>
      <c r="N301" s="483">
        <f t="shared" si="125"/>
        <v>0</v>
      </c>
      <c r="O301" s="179"/>
      <c r="P301" s="178"/>
      <c r="Q301" s="240"/>
      <c r="R301" s="492" t="s">
        <v>515</v>
      </c>
      <c r="S301" s="483">
        <f t="shared" si="127"/>
        <v>0</v>
      </c>
      <c r="T301" s="179"/>
      <c r="U301" s="178"/>
      <c r="V301" s="240"/>
      <c r="W301" s="492" t="s">
        <v>515</v>
      </c>
      <c r="X301" s="286">
        <f t="shared" si="129"/>
        <v>0</v>
      </c>
      <c r="Y301" s="176"/>
      <c r="Z301" s="178"/>
      <c r="AA301" s="300"/>
      <c r="AB301" s="505" t="s">
        <v>515</v>
      </c>
      <c r="AC301" s="302">
        <f t="shared" si="130"/>
        <v>0</v>
      </c>
      <c r="AE301" s="185" t="s">
        <v>93</v>
      </c>
      <c r="AF301" s="186" t="s">
        <v>94</v>
      </c>
      <c r="AG301" s="186" t="s">
        <v>95</v>
      </c>
      <c r="AH301" s="186" t="s">
        <v>96</v>
      </c>
      <c r="AI301" s="186" t="s">
        <v>97</v>
      </c>
      <c r="AJ301" s="190"/>
      <c r="AK301" s="193"/>
      <c r="AL301" s="198" t="s">
        <v>114</v>
      </c>
      <c r="AM301" s="186" t="s">
        <v>118</v>
      </c>
      <c r="AN301" s="197" t="s">
        <v>121</v>
      </c>
      <c r="AO301" s="196" t="s">
        <v>124</v>
      </c>
      <c r="AP301" s="199" t="s">
        <v>31</v>
      </c>
      <c r="AQ301" s="193"/>
      <c r="AR301" s="169"/>
      <c r="AS301" s="188"/>
      <c r="AT301" s="188"/>
      <c r="AY301" s="290" t="s">
        <v>252</v>
      </c>
      <c r="AZ301" s="291" t="s">
        <v>253</v>
      </c>
    </row>
    <row r="302" spans="3:52" ht="20.100000000000001" customHeight="1" thickTop="1" thickBot="1" x14ac:dyDescent="0.25">
      <c r="C302" s="215"/>
      <c r="D302" s="476"/>
      <c r="E302" s="467" t="s">
        <v>198</v>
      </c>
      <c r="F302" s="468">
        <f>SUM(F292:F301)</f>
        <v>0</v>
      </c>
      <c r="G302" s="494"/>
      <c r="H302" s="485">
        <f>SUM(H287:H301)</f>
        <v>0</v>
      </c>
      <c r="I302" s="216"/>
      <c r="J302" s="469" t="s">
        <v>114</v>
      </c>
      <c r="K302" s="481" t="s">
        <v>199</v>
      </c>
      <c r="L302" s="470">
        <f>SUM(L292:L301)</f>
        <v>0</v>
      </c>
      <c r="M302" s="499"/>
      <c r="N302" s="486">
        <f>SUM(N287:N301)</f>
        <v>0</v>
      </c>
      <c r="O302" s="471" t="s">
        <v>118</v>
      </c>
      <c r="P302" s="472" t="s">
        <v>199</v>
      </c>
      <c r="Q302" s="473">
        <f>SUM(Q292:Q301)</f>
        <v>0</v>
      </c>
      <c r="R302" s="500"/>
      <c r="S302" s="489">
        <f>SUM(S287:S301)</f>
        <v>0</v>
      </c>
      <c r="T302" s="474" t="s">
        <v>121</v>
      </c>
      <c r="U302" s="480" t="s">
        <v>199</v>
      </c>
      <c r="V302" s="477">
        <f>SUM(V292:V301)</f>
        <v>0</v>
      </c>
      <c r="W302" s="502"/>
      <c r="X302" s="487">
        <f>SUM(X287:X301)</f>
        <v>0</v>
      </c>
      <c r="Y302" s="475" t="s">
        <v>124</v>
      </c>
      <c r="Z302" s="479" t="s">
        <v>199</v>
      </c>
      <c r="AA302" s="478">
        <f>SUM(AA292:AA301)</f>
        <v>0</v>
      </c>
      <c r="AB302" s="506"/>
      <c r="AC302" s="488">
        <f>SUM(AC287:AC301)</f>
        <v>0</v>
      </c>
      <c r="AE302" s="189">
        <f>IF(AT302=1,F302,"")</f>
        <v>0</v>
      </c>
      <c r="AF302" s="189" t="str">
        <f>IF(AT302=2,F302,"")</f>
        <v/>
      </c>
      <c r="AG302" s="189" t="str">
        <f>IF(AT302=3,F302,"")</f>
        <v/>
      </c>
      <c r="AH302" s="189" t="str">
        <f>IF(AT302=4,F302,"")</f>
        <v/>
      </c>
      <c r="AI302" s="189" t="str">
        <f>IF(AT302=5,F302,"")</f>
        <v/>
      </c>
      <c r="AL302" s="189">
        <f>L302</f>
        <v>0</v>
      </c>
      <c r="AM302" s="189">
        <f>Q302</f>
        <v>0</v>
      </c>
      <c r="AN302" s="189">
        <f>V302</f>
        <v>0</v>
      </c>
      <c r="AO302" s="189">
        <f>AA302</f>
        <v>0</v>
      </c>
      <c r="AP302" s="189">
        <f>L302+Q302+V302+AA302</f>
        <v>0</v>
      </c>
      <c r="AR302" s="187"/>
      <c r="AS302" s="2" t="str">
        <f>VLOOKUP(F302,$AR$7:$AS$11,2)</f>
        <v>&lt; 95</v>
      </c>
      <c r="AT302" s="48">
        <f>VLOOKUP(F302,$AR$7:$AT$11,3)</f>
        <v>1</v>
      </c>
      <c r="AU302" s="190"/>
      <c r="AW302" s="190"/>
      <c r="AY302" s="292">
        <f>F302</f>
        <v>0</v>
      </c>
      <c r="AZ302" s="292">
        <f>L302+V302+AA302</f>
        <v>0</v>
      </c>
    </row>
    <row r="303" spans="3:52" ht="15" customHeight="1" thickBot="1" x14ac:dyDescent="0.25">
      <c r="H303" s="283"/>
      <c r="I303" s="16"/>
    </row>
    <row r="304" spans="3:52" ht="15" customHeight="1" x14ac:dyDescent="0.2">
      <c r="C304" s="634">
        <v>19</v>
      </c>
      <c r="D304" s="209">
        <v>1</v>
      </c>
      <c r="E304" s="204"/>
      <c r="F304" s="239"/>
      <c r="G304" s="495" t="s">
        <v>515</v>
      </c>
      <c r="H304" s="482">
        <f t="shared" ref="H304:H313" si="131">IF(G304="SI",F304,0)</f>
        <v>0</v>
      </c>
      <c r="I304" s="294"/>
      <c r="J304" s="205"/>
      <c r="K304" s="206"/>
      <c r="L304" s="239"/>
      <c r="M304" s="495" t="s">
        <v>515</v>
      </c>
      <c r="N304" s="482">
        <f t="shared" ref="N304:N313" si="132">IF($M304="SI",$L304,"")</f>
        <v>0</v>
      </c>
      <c r="O304" s="205"/>
      <c r="P304" s="206"/>
      <c r="Q304" s="239"/>
      <c r="R304" s="495" t="s">
        <v>515</v>
      </c>
      <c r="S304" s="482">
        <f>IF($R304="SI",$Q304,"")</f>
        <v>0</v>
      </c>
      <c r="T304" s="205"/>
      <c r="U304" s="206"/>
      <c r="V304" s="239"/>
      <c r="W304" s="495" t="s">
        <v>515</v>
      </c>
      <c r="X304" s="285">
        <f>IF($W304="SI",$V304,"")</f>
        <v>0</v>
      </c>
      <c r="Y304" s="205"/>
      <c r="Z304" s="206"/>
      <c r="AA304" s="303"/>
      <c r="AB304" s="504" t="s">
        <v>515</v>
      </c>
      <c r="AC304" s="301">
        <f t="shared" ref="AC304:AC310" si="133">IF($AB304="SI",$AA304,"")</f>
        <v>0</v>
      </c>
    </row>
    <row r="305" spans="3:52" ht="15" customHeight="1" x14ac:dyDescent="0.2">
      <c r="C305" s="635"/>
      <c r="D305" s="210">
        <v>2</v>
      </c>
      <c r="E305" s="175"/>
      <c r="F305" s="240"/>
      <c r="G305" s="496" t="s">
        <v>515</v>
      </c>
      <c r="H305" s="483">
        <f t="shared" si="131"/>
        <v>0</v>
      </c>
      <c r="I305" s="295"/>
      <c r="J305" s="176"/>
      <c r="K305" s="177"/>
      <c r="L305" s="240"/>
      <c r="M305" s="496" t="s">
        <v>515</v>
      </c>
      <c r="N305" s="483">
        <f t="shared" si="132"/>
        <v>0</v>
      </c>
      <c r="O305" s="176"/>
      <c r="P305" s="178"/>
      <c r="Q305" s="240"/>
      <c r="R305" s="496" t="s">
        <v>515</v>
      </c>
      <c r="S305" s="483">
        <f t="shared" ref="S305:S313" si="134">IF($R305="SI",$Q305,"")</f>
        <v>0</v>
      </c>
      <c r="T305" s="176"/>
      <c r="U305" s="178"/>
      <c r="V305" s="240"/>
      <c r="W305" s="496" t="s">
        <v>515</v>
      </c>
      <c r="X305" s="483">
        <f t="shared" ref="X305" si="135">IF($W305="SI",$V305,"")</f>
        <v>0</v>
      </c>
      <c r="Y305" s="176"/>
      <c r="Z305" s="177"/>
      <c r="AA305" s="300"/>
      <c r="AB305" s="505" t="s">
        <v>515</v>
      </c>
      <c r="AC305" s="302">
        <f t="shared" si="133"/>
        <v>0</v>
      </c>
    </row>
    <row r="306" spans="3:52" ht="15" customHeight="1" x14ac:dyDescent="0.2">
      <c r="C306" s="636"/>
      <c r="D306" s="210">
        <v>3</v>
      </c>
      <c r="E306" s="175"/>
      <c r="F306" s="240"/>
      <c r="G306" s="496" t="s">
        <v>515</v>
      </c>
      <c r="H306" s="483">
        <f t="shared" si="131"/>
        <v>0</v>
      </c>
      <c r="I306" s="295"/>
      <c r="J306" s="176"/>
      <c r="K306" s="177"/>
      <c r="L306" s="240"/>
      <c r="M306" s="496" t="s">
        <v>515</v>
      </c>
      <c r="N306" s="483">
        <f t="shared" si="132"/>
        <v>0</v>
      </c>
      <c r="O306" s="176"/>
      <c r="P306" s="178"/>
      <c r="Q306" s="240"/>
      <c r="R306" s="496" t="s">
        <v>515</v>
      </c>
      <c r="S306" s="483">
        <f t="shared" si="134"/>
        <v>0</v>
      </c>
      <c r="T306" s="179"/>
      <c r="U306" s="178"/>
      <c r="V306" s="240"/>
      <c r="W306" s="496" t="s">
        <v>515</v>
      </c>
      <c r="X306" s="483">
        <f>IF($W306="SI",$V306,"")</f>
        <v>0</v>
      </c>
      <c r="Y306" s="176"/>
      <c r="Z306" s="177"/>
      <c r="AA306" s="300"/>
      <c r="AB306" s="505" t="s">
        <v>515</v>
      </c>
      <c r="AC306" s="302">
        <f t="shared" si="133"/>
        <v>0</v>
      </c>
    </row>
    <row r="307" spans="3:52" ht="15" customHeight="1" x14ac:dyDescent="0.2">
      <c r="C307" s="246" t="s">
        <v>189</v>
      </c>
      <c r="D307" s="210">
        <v>4</v>
      </c>
      <c r="E307" s="175"/>
      <c r="F307" s="240"/>
      <c r="G307" s="496" t="s">
        <v>515</v>
      </c>
      <c r="H307" s="483">
        <f t="shared" si="131"/>
        <v>0</v>
      </c>
      <c r="I307" s="295"/>
      <c r="J307" s="176"/>
      <c r="K307" s="177"/>
      <c r="L307" s="240"/>
      <c r="M307" s="496" t="s">
        <v>515</v>
      </c>
      <c r="N307" s="483">
        <f t="shared" si="132"/>
        <v>0</v>
      </c>
      <c r="O307" s="176"/>
      <c r="P307" s="178"/>
      <c r="Q307" s="240"/>
      <c r="R307" s="496" t="s">
        <v>515</v>
      </c>
      <c r="S307" s="483">
        <f t="shared" si="134"/>
        <v>0</v>
      </c>
      <c r="T307" s="179"/>
      <c r="U307" s="178"/>
      <c r="V307" s="240"/>
      <c r="W307" s="496" t="s">
        <v>515</v>
      </c>
      <c r="X307" s="483">
        <f t="shared" ref="X307:X313" si="136">IF($W307="SI",$V307,"")</f>
        <v>0</v>
      </c>
      <c r="Y307" s="176"/>
      <c r="Z307" s="178"/>
      <c r="AA307" s="300"/>
      <c r="AB307" s="505" t="s">
        <v>515</v>
      </c>
      <c r="AC307" s="302">
        <f t="shared" si="133"/>
        <v>0</v>
      </c>
    </row>
    <row r="308" spans="3:52" ht="15" customHeight="1" x14ac:dyDescent="0.2">
      <c r="C308" s="207" t="s">
        <v>210</v>
      </c>
      <c r="D308" s="210">
        <v>5</v>
      </c>
      <c r="E308" s="175"/>
      <c r="F308" s="240"/>
      <c r="G308" s="496" t="s">
        <v>515</v>
      </c>
      <c r="H308" s="483">
        <f t="shared" si="131"/>
        <v>0</v>
      </c>
      <c r="I308" s="295"/>
      <c r="J308" s="176"/>
      <c r="K308" s="177"/>
      <c r="L308" s="240"/>
      <c r="M308" s="496" t="s">
        <v>515</v>
      </c>
      <c r="N308" s="483">
        <f t="shared" si="132"/>
        <v>0</v>
      </c>
      <c r="O308" s="176"/>
      <c r="P308" s="178"/>
      <c r="Q308" s="240"/>
      <c r="R308" s="496" t="s">
        <v>515</v>
      </c>
      <c r="S308" s="483">
        <f t="shared" si="134"/>
        <v>0</v>
      </c>
      <c r="T308" s="179"/>
      <c r="U308" s="178"/>
      <c r="V308" s="240"/>
      <c r="W308" s="496" t="s">
        <v>515</v>
      </c>
      <c r="X308" s="483">
        <f t="shared" si="136"/>
        <v>0</v>
      </c>
      <c r="Y308" s="176"/>
      <c r="Z308" s="177"/>
      <c r="AA308" s="300"/>
      <c r="AB308" s="505" t="s">
        <v>515</v>
      </c>
      <c r="AC308" s="302">
        <f t="shared" si="133"/>
        <v>0</v>
      </c>
    </row>
    <row r="309" spans="3:52" ht="15" customHeight="1" x14ac:dyDescent="0.2">
      <c r="C309" s="246"/>
      <c r="D309" s="210"/>
      <c r="E309" s="175"/>
      <c r="F309" s="240"/>
      <c r="G309" s="496" t="s">
        <v>515</v>
      </c>
      <c r="H309" s="483">
        <f t="shared" si="131"/>
        <v>0</v>
      </c>
      <c r="I309" s="295"/>
      <c r="J309" s="176"/>
      <c r="K309" s="177"/>
      <c r="L309" s="240"/>
      <c r="M309" s="496" t="s">
        <v>515</v>
      </c>
      <c r="N309" s="483">
        <f t="shared" si="132"/>
        <v>0</v>
      </c>
      <c r="O309" s="176"/>
      <c r="P309" s="178"/>
      <c r="Q309" s="240"/>
      <c r="R309" s="496" t="s">
        <v>515</v>
      </c>
      <c r="S309" s="483">
        <f t="shared" si="134"/>
        <v>0</v>
      </c>
      <c r="T309" s="179"/>
      <c r="U309" s="178"/>
      <c r="V309" s="240"/>
      <c r="W309" s="496" t="s">
        <v>515</v>
      </c>
      <c r="X309" s="483">
        <f t="shared" si="136"/>
        <v>0</v>
      </c>
      <c r="Y309" s="176"/>
      <c r="Z309" s="178"/>
      <c r="AA309" s="300"/>
      <c r="AB309" s="505" t="s">
        <v>515</v>
      </c>
      <c r="AC309" s="302">
        <f t="shared" si="133"/>
        <v>0</v>
      </c>
    </row>
    <row r="310" spans="3:52" ht="15" customHeight="1" x14ac:dyDescent="0.2">
      <c r="C310" s="242"/>
      <c r="D310" s="210"/>
      <c r="E310" s="175"/>
      <c r="F310" s="240"/>
      <c r="G310" s="496" t="s">
        <v>515</v>
      </c>
      <c r="H310" s="483">
        <f t="shared" si="131"/>
        <v>0</v>
      </c>
      <c r="I310" s="295"/>
      <c r="J310" s="176"/>
      <c r="K310" s="177"/>
      <c r="L310" s="240"/>
      <c r="M310" s="496" t="s">
        <v>515</v>
      </c>
      <c r="N310" s="483">
        <f t="shared" si="132"/>
        <v>0</v>
      </c>
      <c r="O310" s="176"/>
      <c r="P310" s="178"/>
      <c r="Q310" s="240"/>
      <c r="R310" s="496" t="s">
        <v>515</v>
      </c>
      <c r="S310" s="483">
        <f t="shared" si="134"/>
        <v>0</v>
      </c>
      <c r="T310" s="179"/>
      <c r="U310" s="178"/>
      <c r="V310" s="240"/>
      <c r="W310" s="496" t="s">
        <v>515</v>
      </c>
      <c r="X310" s="483">
        <f t="shared" si="136"/>
        <v>0</v>
      </c>
      <c r="Y310" s="176"/>
      <c r="Z310" s="177"/>
      <c r="AA310" s="300"/>
      <c r="AB310" s="505" t="s">
        <v>515</v>
      </c>
      <c r="AC310" s="302">
        <f t="shared" si="133"/>
        <v>0</v>
      </c>
    </row>
    <row r="311" spans="3:52" ht="15" customHeight="1" x14ac:dyDescent="0.2">
      <c r="C311" s="242"/>
      <c r="D311" s="210"/>
      <c r="E311" s="175"/>
      <c r="F311" s="240"/>
      <c r="G311" s="496" t="s">
        <v>515</v>
      </c>
      <c r="H311" s="483">
        <f t="shared" si="131"/>
        <v>0</v>
      </c>
      <c r="I311" s="295"/>
      <c r="J311" s="176"/>
      <c r="K311" s="177"/>
      <c r="L311" s="240"/>
      <c r="M311" s="496" t="s">
        <v>515</v>
      </c>
      <c r="N311" s="483">
        <f t="shared" si="132"/>
        <v>0</v>
      </c>
      <c r="O311" s="176"/>
      <c r="P311" s="178"/>
      <c r="Q311" s="240"/>
      <c r="R311" s="496" t="s">
        <v>515</v>
      </c>
      <c r="S311" s="483">
        <f t="shared" si="134"/>
        <v>0</v>
      </c>
      <c r="T311" s="179"/>
      <c r="U311" s="178"/>
      <c r="V311" s="240"/>
      <c r="W311" s="496" t="s">
        <v>515</v>
      </c>
      <c r="X311" s="483">
        <f t="shared" si="136"/>
        <v>0</v>
      </c>
      <c r="Y311" s="176"/>
      <c r="Z311" s="178"/>
      <c r="AA311" s="300"/>
      <c r="AB311" s="505" t="s">
        <v>515</v>
      </c>
      <c r="AC311" s="302">
        <f>IF($AB311="SI",$AA311,"")</f>
        <v>0</v>
      </c>
    </row>
    <row r="312" spans="3:52" ht="15" customHeight="1" x14ac:dyDescent="0.2">
      <c r="C312" s="242"/>
      <c r="D312" s="210"/>
      <c r="E312" s="175"/>
      <c r="F312" s="240"/>
      <c r="G312" s="496" t="s">
        <v>515</v>
      </c>
      <c r="H312" s="483">
        <f t="shared" si="131"/>
        <v>0</v>
      </c>
      <c r="I312" s="295"/>
      <c r="J312" s="176"/>
      <c r="K312" s="177"/>
      <c r="L312" s="240"/>
      <c r="M312" s="496" t="s">
        <v>515</v>
      </c>
      <c r="N312" s="483">
        <f t="shared" si="132"/>
        <v>0</v>
      </c>
      <c r="O312" s="176"/>
      <c r="P312" s="178"/>
      <c r="Q312" s="240"/>
      <c r="R312" s="496" t="s">
        <v>515</v>
      </c>
      <c r="S312" s="483">
        <f t="shared" si="134"/>
        <v>0</v>
      </c>
      <c r="T312" s="179"/>
      <c r="U312" s="178"/>
      <c r="V312" s="240"/>
      <c r="W312" s="496" t="s">
        <v>515</v>
      </c>
      <c r="X312" s="483">
        <f t="shared" si="136"/>
        <v>0</v>
      </c>
      <c r="Y312" s="176"/>
      <c r="Z312" s="177"/>
      <c r="AA312" s="300"/>
      <c r="AB312" s="505" t="s">
        <v>515</v>
      </c>
      <c r="AC312" s="302">
        <f t="shared" ref="AC312:AC313" si="137">IF($AB312="SI",$AA312,"")</f>
        <v>0</v>
      </c>
      <c r="AS312" s="169"/>
      <c r="AY312" s="649" t="s">
        <v>31</v>
      </c>
      <c r="AZ312" s="650"/>
    </row>
    <row r="313" spans="3:52" ht="15" customHeight="1" thickBot="1" x14ac:dyDescent="0.25">
      <c r="C313" s="242"/>
      <c r="D313" s="213"/>
      <c r="E313" s="175"/>
      <c r="F313" s="240"/>
      <c r="G313" s="496" t="s">
        <v>515</v>
      </c>
      <c r="H313" s="484">
        <f t="shared" si="131"/>
        <v>0</v>
      </c>
      <c r="I313" s="295"/>
      <c r="J313" s="176"/>
      <c r="K313" s="177"/>
      <c r="L313" s="240"/>
      <c r="M313" s="492" t="s">
        <v>515</v>
      </c>
      <c r="N313" s="483">
        <f t="shared" si="132"/>
        <v>0</v>
      </c>
      <c r="O313" s="179"/>
      <c r="P313" s="178"/>
      <c r="Q313" s="240"/>
      <c r="R313" s="492" t="s">
        <v>515</v>
      </c>
      <c r="S313" s="483">
        <f t="shared" si="134"/>
        <v>0</v>
      </c>
      <c r="T313" s="179"/>
      <c r="U313" s="178"/>
      <c r="V313" s="240"/>
      <c r="W313" s="492" t="s">
        <v>515</v>
      </c>
      <c r="X313" s="286">
        <f t="shared" si="136"/>
        <v>0</v>
      </c>
      <c r="Y313" s="176"/>
      <c r="Z313" s="178"/>
      <c r="AA313" s="300"/>
      <c r="AB313" s="505" t="s">
        <v>515</v>
      </c>
      <c r="AC313" s="302">
        <f t="shared" si="137"/>
        <v>0</v>
      </c>
      <c r="AE313" s="185" t="s">
        <v>93</v>
      </c>
      <c r="AF313" s="186" t="s">
        <v>94</v>
      </c>
      <c r="AG313" s="186" t="s">
        <v>95</v>
      </c>
      <c r="AH313" s="186" t="s">
        <v>96</v>
      </c>
      <c r="AI313" s="186" t="s">
        <v>97</v>
      </c>
      <c r="AJ313" s="190"/>
      <c r="AK313" s="193"/>
      <c r="AL313" s="198" t="s">
        <v>114</v>
      </c>
      <c r="AM313" s="186" t="s">
        <v>118</v>
      </c>
      <c r="AN313" s="197" t="s">
        <v>121</v>
      </c>
      <c r="AO313" s="196" t="s">
        <v>124</v>
      </c>
      <c r="AP313" s="199" t="s">
        <v>31</v>
      </c>
      <c r="AQ313" s="193"/>
      <c r="AR313" s="169"/>
      <c r="AS313" s="188"/>
      <c r="AT313" s="188"/>
      <c r="AY313" s="290" t="s">
        <v>252</v>
      </c>
      <c r="AZ313" s="291" t="s">
        <v>253</v>
      </c>
    </row>
    <row r="314" spans="3:52" ht="20.100000000000001" customHeight="1" thickTop="1" thickBot="1" x14ac:dyDescent="0.25">
      <c r="C314" s="215"/>
      <c r="D314" s="476"/>
      <c r="E314" s="467" t="s">
        <v>198</v>
      </c>
      <c r="F314" s="468">
        <f>SUM(F304:F313)</f>
        <v>0</v>
      </c>
      <c r="G314" s="494"/>
      <c r="H314" s="485">
        <f>SUM(H299:H313)</f>
        <v>0</v>
      </c>
      <c r="I314" s="216"/>
      <c r="J314" s="469" t="s">
        <v>114</v>
      </c>
      <c r="K314" s="481" t="s">
        <v>199</v>
      </c>
      <c r="L314" s="470">
        <f>SUM(L304:L313)</f>
        <v>0</v>
      </c>
      <c r="M314" s="499"/>
      <c r="N314" s="486">
        <f>SUM(N299:N313)</f>
        <v>0</v>
      </c>
      <c r="O314" s="471" t="s">
        <v>118</v>
      </c>
      <c r="P314" s="472" t="s">
        <v>199</v>
      </c>
      <c r="Q314" s="473">
        <f>SUM(Q304:Q313)</f>
        <v>0</v>
      </c>
      <c r="R314" s="500"/>
      <c r="S314" s="489">
        <f>SUM(S299:S313)</f>
        <v>0</v>
      </c>
      <c r="T314" s="474" t="s">
        <v>121</v>
      </c>
      <c r="U314" s="480" t="s">
        <v>199</v>
      </c>
      <c r="V314" s="477">
        <f>SUM(V304:V313)</f>
        <v>0</v>
      </c>
      <c r="W314" s="502"/>
      <c r="X314" s="487">
        <f>SUM(X299:X313)</f>
        <v>0</v>
      </c>
      <c r="Y314" s="475" t="s">
        <v>124</v>
      </c>
      <c r="Z314" s="479" t="s">
        <v>199</v>
      </c>
      <c r="AA314" s="478">
        <f>SUM(AA304:AA313)</f>
        <v>0</v>
      </c>
      <c r="AB314" s="506"/>
      <c r="AC314" s="488">
        <f>SUM(AC299:AC313)</f>
        <v>0</v>
      </c>
      <c r="AE314" s="189">
        <f>IF(AT314=1,F314,"")</f>
        <v>0</v>
      </c>
      <c r="AF314" s="189" t="str">
        <f>IF(AT314=2,F314,"")</f>
        <v/>
      </c>
      <c r="AG314" s="189" t="str">
        <f>IF(AT314=3,F314,"")</f>
        <v/>
      </c>
      <c r="AH314" s="189" t="str">
        <f>IF(AT314=4,F314,"")</f>
        <v/>
      </c>
      <c r="AI314" s="189" t="str">
        <f>IF(AT314=5,F314,"")</f>
        <v/>
      </c>
      <c r="AL314" s="189">
        <f>L314</f>
        <v>0</v>
      </c>
      <c r="AM314" s="189">
        <f>Q314</f>
        <v>0</v>
      </c>
      <c r="AN314" s="189">
        <f>V314</f>
        <v>0</v>
      </c>
      <c r="AO314" s="189">
        <f>AA314</f>
        <v>0</v>
      </c>
      <c r="AP314" s="189">
        <f>L314+Q314+V314+AA314</f>
        <v>0</v>
      </c>
      <c r="AR314" s="187"/>
      <c r="AS314" s="2" t="str">
        <f>VLOOKUP(F314,$AR$7:$AS$11,2)</f>
        <v>&lt; 95</v>
      </c>
      <c r="AT314" s="48">
        <f>VLOOKUP(F314,$AR$7:$AT$11,3)</f>
        <v>1</v>
      </c>
      <c r="AU314" s="190"/>
      <c r="AW314" s="190"/>
      <c r="AY314" s="292">
        <f>F314</f>
        <v>0</v>
      </c>
      <c r="AZ314" s="292">
        <f>L314+V314+AA314</f>
        <v>0</v>
      </c>
    </row>
    <row r="315" spans="3:52" ht="15" customHeight="1" thickBot="1" x14ac:dyDescent="0.25">
      <c r="H315" s="283"/>
      <c r="I315" s="16"/>
    </row>
    <row r="316" spans="3:52" ht="15" customHeight="1" x14ac:dyDescent="0.2">
      <c r="C316" s="634">
        <v>20</v>
      </c>
      <c r="D316" s="209">
        <v>1</v>
      </c>
      <c r="E316" s="204"/>
      <c r="F316" s="239"/>
      <c r="G316" s="495" t="s">
        <v>515</v>
      </c>
      <c r="H316" s="482">
        <f t="shared" ref="H316:H325" si="138">IF(G316="SI",F316,0)</f>
        <v>0</v>
      </c>
      <c r="I316" s="294"/>
      <c r="J316" s="205"/>
      <c r="K316" s="206"/>
      <c r="L316" s="239"/>
      <c r="M316" s="495" t="s">
        <v>515</v>
      </c>
      <c r="N316" s="482">
        <f t="shared" ref="N316:N325" si="139">IF($M316="SI",$L316,"")</f>
        <v>0</v>
      </c>
      <c r="O316" s="205"/>
      <c r="P316" s="206"/>
      <c r="Q316" s="239"/>
      <c r="R316" s="495" t="s">
        <v>515</v>
      </c>
      <c r="S316" s="482">
        <f>IF($R316="SI",$Q316,"")</f>
        <v>0</v>
      </c>
      <c r="T316" s="205"/>
      <c r="U316" s="206"/>
      <c r="V316" s="239"/>
      <c r="W316" s="495" t="s">
        <v>515</v>
      </c>
      <c r="X316" s="285">
        <f>IF($W316="SI",$V316,"")</f>
        <v>0</v>
      </c>
      <c r="Y316" s="205"/>
      <c r="Z316" s="206"/>
      <c r="AA316" s="303"/>
      <c r="AB316" s="504" t="s">
        <v>515</v>
      </c>
      <c r="AC316" s="301">
        <f t="shared" ref="AC316:AC322" si="140">IF($AB316="SI",$AA316,"")</f>
        <v>0</v>
      </c>
    </row>
    <row r="317" spans="3:52" ht="15" customHeight="1" x14ac:dyDescent="0.2">
      <c r="C317" s="635"/>
      <c r="D317" s="210">
        <v>2</v>
      </c>
      <c r="E317" s="175"/>
      <c r="F317" s="240"/>
      <c r="G317" s="496" t="s">
        <v>515</v>
      </c>
      <c r="H317" s="483">
        <f t="shared" si="138"/>
        <v>0</v>
      </c>
      <c r="I317" s="295"/>
      <c r="J317" s="176"/>
      <c r="K317" s="177"/>
      <c r="L317" s="240"/>
      <c r="M317" s="496" t="s">
        <v>515</v>
      </c>
      <c r="N317" s="483">
        <f t="shared" si="139"/>
        <v>0</v>
      </c>
      <c r="O317" s="176"/>
      <c r="P317" s="178"/>
      <c r="Q317" s="240"/>
      <c r="R317" s="496" t="s">
        <v>515</v>
      </c>
      <c r="S317" s="483">
        <f t="shared" ref="S317:S325" si="141">IF($R317="SI",$Q317,"")</f>
        <v>0</v>
      </c>
      <c r="T317" s="176"/>
      <c r="U317" s="178"/>
      <c r="V317" s="240"/>
      <c r="W317" s="496" t="s">
        <v>515</v>
      </c>
      <c r="X317" s="483">
        <f t="shared" ref="X317" si="142">IF($W317="SI",$V317,"")</f>
        <v>0</v>
      </c>
      <c r="Y317" s="176"/>
      <c r="Z317" s="177"/>
      <c r="AA317" s="300"/>
      <c r="AB317" s="505" t="s">
        <v>515</v>
      </c>
      <c r="AC317" s="302">
        <f t="shared" si="140"/>
        <v>0</v>
      </c>
    </row>
    <row r="318" spans="3:52" ht="15" customHeight="1" x14ac:dyDescent="0.2">
      <c r="C318" s="636"/>
      <c r="D318" s="210">
        <v>3</v>
      </c>
      <c r="E318" s="175"/>
      <c r="F318" s="240"/>
      <c r="G318" s="496" t="s">
        <v>515</v>
      </c>
      <c r="H318" s="483">
        <f t="shared" si="138"/>
        <v>0</v>
      </c>
      <c r="I318" s="295"/>
      <c r="J318" s="176"/>
      <c r="K318" s="177"/>
      <c r="L318" s="240"/>
      <c r="M318" s="496" t="s">
        <v>515</v>
      </c>
      <c r="N318" s="483">
        <f t="shared" si="139"/>
        <v>0</v>
      </c>
      <c r="O318" s="176"/>
      <c r="P318" s="178"/>
      <c r="Q318" s="240"/>
      <c r="R318" s="496" t="s">
        <v>515</v>
      </c>
      <c r="S318" s="483">
        <f t="shared" si="141"/>
        <v>0</v>
      </c>
      <c r="T318" s="179"/>
      <c r="U318" s="178"/>
      <c r="V318" s="240"/>
      <c r="W318" s="496" t="s">
        <v>515</v>
      </c>
      <c r="X318" s="483">
        <f>IF($W318="SI",$V318,"")</f>
        <v>0</v>
      </c>
      <c r="Y318" s="176"/>
      <c r="Z318" s="177"/>
      <c r="AA318" s="300"/>
      <c r="AB318" s="505" t="s">
        <v>515</v>
      </c>
      <c r="AC318" s="302">
        <f t="shared" si="140"/>
        <v>0</v>
      </c>
    </row>
    <row r="319" spans="3:52" ht="15" customHeight="1" x14ac:dyDescent="0.2">
      <c r="C319" s="246" t="s">
        <v>189</v>
      </c>
      <c r="D319" s="210">
        <v>4</v>
      </c>
      <c r="E319" s="175"/>
      <c r="F319" s="240"/>
      <c r="G319" s="496" t="s">
        <v>515</v>
      </c>
      <c r="H319" s="483">
        <f t="shared" si="138"/>
        <v>0</v>
      </c>
      <c r="I319" s="295"/>
      <c r="J319" s="176"/>
      <c r="K319" s="177"/>
      <c r="L319" s="240"/>
      <c r="M319" s="496" t="s">
        <v>515</v>
      </c>
      <c r="N319" s="483">
        <f t="shared" si="139"/>
        <v>0</v>
      </c>
      <c r="O319" s="176"/>
      <c r="P319" s="178"/>
      <c r="Q319" s="240"/>
      <c r="R319" s="496" t="s">
        <v>515</v>
      </c>
      <c r="S319" s="483">
        <f t="shared" si="141"/>
        <v>0</v>
      </c>
      <c r="T319" s="179"/>
      <c r="U319" s="178"/>
      <c r="V319" s="240"/>
      <c r="W319" s="496" t="s">
        <v>515</v>
      </c>
      <c r="X319" s="483">
        <f t="shared" ref="X319:X325" si="143">IF($W319="SI",$V319,"")</f>
        <v>0</v>
      </c>
      <c r="Y319" s="176"/>
      <c r="Z319" s="178"/>
      <c r="AA319" s="300"/>
      <c r="AB319" s="505" t="s">
        <v>515</v>
      </c>
      <c r="AC319" s="302">
        <f t="shared" si="140"/>
        <v>0</v>
      </c>
    </row>
    <row r="320" spans="3:52" ht="15" customHeight="1" x14ac:dyDescent="0.2">
      <c r="C320" s="207" t="s">
        <v>210</v>
      </c>
      <c r="D320" s="210">
        <v>5</v>
      </c>
      <c r="E320" s="175"/>
      <c r="F320" s="240"/>
      <c r="G320" s="496" t="s">
        <v>515</v>
      </c>
      <c r="H320" s="483">
        <f t="shared" si="138"/>
        <v>0</v>
      </c>
      <c r="I320" s="295"/>
      <c r="J320" s="176"/>
      <c r="K320" s="177"/>
      <c r="L320" s="240"/>
      <c r="M320" s="496" t="s">
        <v>515</v>
      </c>
      <c r="N320" s="483">
        <f t="shared" si="139"/>
        <v>0</v>
      </c>
      <c r="O320" s="176"/>
      <c r="P320" s="178"/>
      <c r="Q320" s="240"/>
      <c r="R320" s="496" t="s">
        <v>515</v>
      </c>
      <c r="S320" s="483">
        <f t="shared" si="141"/>
        <v>0</v>
      </c>
      <c r="T320" s="179"/>
      <c r="U320" s="178"/>
      <c r="V320" s="240"/>
      <c r="W320" s="496" t="s">
        <v>515</v>
      </c>
      <c r="X320" s="483">
        <f t="shared" si="143"/>
        <v>0</v>
      </c>
      <c r="Y320" s="176"/>
      <c r="Z320" s="177"/>
      <c r="AA320" s="300"/>
      <c r="AB320" s="505" t="s">
        <v>515</v>
      </c>
      <c r="AC320" s="302">
        <f t="shared" si="140"/>
        <v>0</v>
      </c>
    </row>
    <row r="321" spans="3:52" ht="15" customHeight="1" x14ac:dyDescent="0.2">
      <c r="C321" s="246"/>
      <c r="D321" s="210"/>
      <c r="E321" s="175"/>
      <c r="F321" s="240"/>
      <c r="G321" s="496" t="s">
        <v>515</v>
      </c>
      <c r="H321" s="483">
        <f t="shared" si="138"/>
        <v>0</v>
      </c>
      <c r="I321" s="295"/>
      <c r="J321" s="176"/>
      <c r="K321" s="177"/>
      <c r="L321" s="240"/>
      <c r="M321" s="496" t="s">
        <v>515</v>
      </c>
      <c r="N321" s="483">
        <f t="shared" si="139"/>
        <v>0</v>
      </c>
      <c r="O321" s="176"/>
      <c r="P321" s="178"/>
      <c r="Q321" s="240"/>
      <c r="R321" s="496" t="s">
        <v>515</v>
      </c>
      <c r="S321" s="483">
        <f t="shared" si="141"/>
        <v>0</v>
      </c>
      <c r="T321" s="179"/>
      <c r="U321" s="178"/>
      <c r="V321" s="240"/>
      <c r="W321" s="496" t="s">
        <v>515</v>
      </c>
      <c r="X321" s="483">
        <f t="shared" si="143"/>
        <v>0</v>
      </c>
      <c r="Y321" s="176"/>
      <c r="Z321" s="178"/>
      <c r="AA321" s="300"/>
      <c r="AB321" s="505" t="s">
        <v>515</v>
      </c>
      <c r="AC321" s="302">
        <f t="shared" si="140"/>
        <v>0</v>
      </c>
    </row>
    <row r="322" spans="3:52" ht="15" customHeight="1" x14ac:dyDescent="0.2">
      <c r="C322" s="242"/>
      <c r="D322" s="210"/>
      <c r="E322" s="175"/>
      <c r="F322" s="240"/>
      <c r="G322" s="496" t="s">
        <v>515</v>
      </c>
      <c r="H322" s="483">
        <f t="shared" si="138"/>
        <v>0</v>
      </c>
      <c r="I322" s="295"/>
      <c r="J322" s="176"/>
      <c r="K322" s="177"/>
      <c r="L322" s="240"/>
      <c r="M322" s="496" t="s">
        <v>515</v>
      </c>
      <c r="N322" s="483">
        <f t="shared" si="139"/>
        <v>0</v>
      </c>
      <c r="O322" s="176"/>
      <c r="P322" s="178"/>
      <c r="Q322" s="240"/>
      <c r="R322" s="496" t="s">
        <v>515</v>
      </c>
      <c r="S322" s="483">
        <f t="shared" si="141"/>
        <v>0</v>
      </c>
      <c r="T322" s="179"/>
      <c r="U322" s="178"/>
      <c r="V322" s="240"/>
      <c r="W322" s="496" t="s">
        <v>515</v>
      </c>
      <c r="X322" s="483">
        <f t="shared" si="143"/>
        <v>0</v>
      </c>
      <c r="Y322" s="176"/>
      <c r="Z322" s="177"/>
      <c r="AA322" s="300"/>
      <c r="AB322" s="505" t="s">
        <v>515</v>
      </c>
      <c r="AC322" s="302">
        <f t="shared" si="140"/>
        <v>0</v>
      </c>
    </row>
    <row r="323" spans="3:52" ht="15" customHeight="1" x14ac:dyDescent="0.2">
      <c r="C323" s="242"/>
      <c r="D323" s="210"/>
      <c r="E323" s="175"/>
      <c r="F323" s="240"/>
      <c r="G323" s="496" t="s">
        <v>515</v>
      </c>
      <c r="H323" s="483">
        <f t="shared" si="138"/>
        <v>0</v>
      </c>
      <c r="I323" s="295"/>
      <c r="J323" s="176"/>
      <c r="K323" s="177"/>
      <c r="L323" s="240"/>
      <c r="M323" s="496" t="s">
        <v>515</v>
      </c>
      <c r="N323" s="483">
        <f t="shared" si="139"/>
        <v>0</v>
      </c>
      <c r="O323" s="176"/>
      <c r="P323" s="178"/>
      <c r="Q323" s="240"/>
      <c r="R323" s="496" t="s">
        <v>515</v>
      </c>
      <c r="S323" s="483">
        <f t="shared" si="141"/>
        <v>0</v>
      </c>
      <c r="T323" s="179"/>
      <c r="U323" s="178"/>
      <c r="V323" s="240"/>
      <c r="W323" s="496" t="s">
        <v>515</v>
      </c>
      <c r="X323" s="483">
        <f t="shared" si="143"/>
        <v>0</v>
      </c>
      <c r="Y323" s="176"/>
      <c r="Z323" s="178"/>
      <c r="AA323" s="300"/>
      <c r="AB323" s="505" t="s">
        <v>515</v>
      </c>
      <c r="AC323" s="302">
        <f>IF($AB323="SI",$AA323,"")</f>
        <v>0</v>
      </c>
    </row>
    <row r="324" spans="3:52" ht="15" customHeight="1" x14ac:dyDescent="0.2">
      <c r="C324" s="242"/>
      <c r="D324" s="210"/>
      <c r="E324" s="175"/>
      <c r="F324" s="240"/>
      <c r="G324" s="496" t="s">
        <v>515</v>
      </c>
      <c r="H324" s="483">
        <f t="shared" si="138"/>
        <v>0</v>
      </c>
      <c r="I324" s="295"/>
      <c r="J324" s="176"/>
      <c r="K324" s="177"/>
      <c r="L324" s="240"/>
      <c r="M324" s="496" t="s">
        <v>515</v>
      </c>
      <c r="N324" s="483">
        <f t="shared" si="139"/>
        <v>0</v>
      </c>
      <c r="O324" s="176"/>
      <c r="P324" s="178"/>
      <c r="Q324" s="240"/>
      <c r="R324" s="496" t="s">
        <v>515</v>
      </c>
      <c r="S324" s="483">
        <f t="shared" si="141"/>
        <v>0</v>
      </c>
      <c r="T324" s="179"/>
      <c r="U324" s="178"/>
      <c r="V324" s="240"/>
      <c r="W324" s="496" t="s">
        <v>515</v>
      </c>
      <c r="X324" s="483">
        <f t="shared" si="143"/>
        <v>0</v>
      </c>
      <c r="Y324" s="176"/>
      <c r="Z324" s="177"/>
      <c r="AA324" s="300"/>
      <c r="AB324" s="505" t="s">
        <v>515</v>
      </c>
      <c r="AC324" s="302">
        <f t="shared" ref="AC324:AC325" si="144">IF($AB324="SI",$AA324,"")</f>
        <v>0</v>
      </c>
      <c r="AS324" s="169"/>
      <c r="AY324" s="649" t="s">
        <v>31</v>
      </c>
      <c r="AZ324" s="650"/>
    </row>
    <row r="325" spans="3:52" ht="15" customHeight="1" thickBot="1" x14ac:dyDescent="0.25">
      <c r="C325" s="242"/>
      <c r="D325" s="213"/>
      <c r="E325" s="175"/>
      <c r="F325" s="240"/>
      <c r="G325" s="496" t="s">
        <v>515</v>
      </c>
      <c r="H325" s="484">
        <f t="shared" si="138"/>
        <v>0</v>
      </c>
      <c r="I325" s="295"/>
      <c r="J325" s="176"/>
      <c r="K325" s="177"/>
      <c r="L325" s="240"/>
      <c r="M325" s="492" t="s">
        <v>515</v>
      </c>
      <c r="N325" s="483">
        <f t="shared" si="139"/>
        <v>0</v>
      </c>
      <c r="O325" s="179"/>
      <c r="P325" s="178"/>
      <c r="Q325" s="240"/>
      <c r="R325" s="492" t="s">
        <v>515</v>
      </c>
      <c r="S325" s="483">
        <f t="shared" si="141"/>
        <v>0</v>
      </c>
      <c r="T325" s="179"/>
      <c r="U325" s="178"/>
      <c r="V325" s="240"/>
      <c r="W325" s="492" t="s">
        <v>515</v>
      </c>
      <c r="X325" s="286">
        <f t="shared" si="143"/>
        <v>0</v>
      </c>
      <c r="Y325" s="176"/>
      <c r="Z325" s="178"/>
      <c r="AA325" s="300"/>
      <c r="AB325" s="505" t="s">
        <v>515</v>
      </c>
      <c r="AC325" s="302">
        <f t="shared" si="144"/>
        <v>0</v>
      </c>
      <c r="AE325" s="185" t="s">
        <v>93</v>
      </c>
      <c r="AF325" s="186" t="s">
        <v>94</v>
      </c>
      <c r="AG325" s="186" t="s">
        <v>95</v>
      </c>
      <c r="AH325" s="186" t="s">
        <v>96</v>
      </c>
      <c r="AI325" s="186" t="s">
        <v>97</v>
      </c>
      <c r="AJ325" s="190"/>
      <c r="AK325" s="193"/>
      <c r="AL325" s="198" t="s">
        <v>114</v>
      </c>
      <c r="AM325" s="186" t="s">
        <v>118</v>
      </c>
      <c r="AN325" s="197" t="s">
        <v>121</v>
      </c>
      <c r="AO325" s="196" t="s">
        <v>124</v>
      </c>
      <c r="AP325" s="199" t="s">
        <v>31</v>
      </c>
      <c r="AQ325" s="193"/>
      <c r="AR325" s="169"/>
      <c r="AS325" s="188"/>
      <c r="AT325" s="188"/>
      <c r="AY325" s="290" t="s">
        <v>252</v>
      </c>
      <c r="AZ325" s="291" t="s">
        <v>253</v>
      </c>
    </row>
    <row r="326" spans="3:52" ht="20.100000000000001" customHeight="1" thickTop="1" thickBot="1" x14ac:dyDescent="0.25">
      <c r="C326" s="215"/>
      <c r="D326" s="476"/>
      <c r="E326" s="467" t="s">
        <v>198</v>
      </c>
      <c r="F326" s="468">
        <f>SUM(F316:F325)</f>
        <v>0</v>
      </c>
      <c r="G326" s="494"/>
      <c r="H326" s="485">
        <f>SUM(H311:H325)</f>
        <v>0</v>
      </c>
      <c r="I326" s="216"/>
      <c r="J326" s="469" t="s">
        <v>114</v>
      </c>
      <c r="K326" s="481" t="s">
        <v>199</v>
      </c>
      <c r="L326" s="470">
        <f>SUM(L316:L325)</f>
        <v>0</v>
      </c>
      <c r="M326" s="499"/>
      <c r="N326" s="486">
        <f>SUM(N311:N325)</f>
        <v>0</v>
      </c>
      <c r="O326" s="471" t="s">
        <v>118</v>
      </c>
      <c r="P326" s="472" t="s">
        <v>199</v>
      </c>
      <c r="Q326" s="473">
        <f>SUM(Q316:Q325)</f>
        <v>0</v>
      </c>
      <c r="R326" s="500"/>
      <c r="S326" s="489">
        <f>SUM(S311:S325)</f>
        <v>0</v>
      </c>
      <c r="T326" s="474" t="s">
        <v>121</v>
      </c>
      <c r="U326" s="480" t="s">
        <v>199</v>
      </c>
      <c r="V326" s="477">
        <f>SUM(V316:V325)</f>
        <v>0</v>
      </c>
      <c r="W326" s="502"/>
      <c r="X326" s="487">
        <f>SUM(X311:X325)</f>
        <v>0</v>
      </c>
      <c r="Y326" s="475" t="s">
        <v>124</v>
      </c>
      <c r="Z326" s="479" t="s">
        <v>199</v>
      </c>
      <c r="AA326" s="478">
        <f>SUM(AA316:AA325)</f>
        <v>0</v>
      </c>
      <c r="AB326" s="506"/>
      <c r="AC326" s="488">
        <f>SUM(AC311:AC325)</f>
        <v>0</v>
      </c>
      <c r="AE326" s="189">
        <f>IF(AT326=1,F326,"")</f>
        <v>0</v>
      </c>
      <c r="AF326" s="189" t="str">
        <f>IF(AT326=2,F326,"")</f>
        <v/>
      </c>
      <c r="AG326" s="189" t="str">
        <f>IF(AT326=3,F326,"")</f>
        <v/>
      </c>
      <c r="AH326" s="189" t="str">
        <f>IF(AT326=4,F326,"")</f>
        <v/>
      </c>
      <c r="AI326" s="189" t="str">
        <f>IF(AT326=5,F326,"")</f>
        <v/>
      </c>
      <c r="AL326" s="189">
        <f>L326</f>
        <v>0</v>
      </c>
      <c r="AM326" s="189">
        <f>Q326</f>
        <v>0</v>
      </c>
      <c r="AN326" s="189">
        <f>V326</f>
        <v>0</v>
      </c>
      <c r="AO326" s="189">
        <f>AA326</f>
        <v>0</v>
      </c>
      <c r="AP326" s="189">
        <f>L326+Q326+V326+AA326</f>
        <v>0</v>
      </c>
      <c r="AR326" s="187"/>
      <c r="AS326" s="2" t="str">
        <f>VLOOKUP(F326,$AR$7:$AS$11,2)</f>
        <v>&lt; 95</v>
      </c>
      <c r="AT326" s="48">
        <f>VLOOKUP(F326,$AR$7:$AT$11,3)</f>
        <v>1</v>
      </c>
      <c r="AU326" s="190"/>
      <c r="AW326" s="190"/>
      <c r="AY326" s="292">
        <f>F326</f>
        <v>0</v>
      </c>
      <c r="AZ326" s="292">
        <f>L326+V326+AA326</f>
        <v>0</v>
      </c>
    </row>
    <row r="327" spans="3:52" ht="15" customHeight="1" thickBot="1" x14ac:dyDescent="0.25">
      <c r="H327" s="283"/>
      <c r="I327" s="16"/>
    </row>
    <row r="328" spans="3:52" ht="15" customHeight="1" x14ac:dyDescent="0.2">
      <c r="C328" s="634">
        <v>21</v>
      </c>
      <c r="D328" s="209">
        <v>1</v>
      </c>
      <c r="E328" s="204"/>
      <c r="F328" s="239"/>
      <c r="G328" s="495" t="s">
        <v>515</v>
      </c>
      <c r="H328" s="482">
        <f t="shared" ref="H328:H337" si="145">IF(G328="SI",F328,0)</f>
        <v>0</v>
      </c>
      <c r="I328" s="294"/>
      <c r="J328" s="205"/>
      <c r="K328" s="206"/>
      <c r="L328" s="239"/>
      <c r="M328" s="495" t="s">
        <v>515</v>
      </c>
      <c r="N328" s="482">
        <f t="shared" ref="N328:N337" si="146">IF($M328="SI",$L328,"")</f>
        <v>0</v>
      </c>
      <c r="O328" s="205"/>
      <c r="P328" s="206"/>
      <c r="Q328" s="239"/>
      <c r="R328" s="495" t="s">
        <v>515</v>
      </c>
      <c r="S328" s="482">
        <f>IF($R328="SI",$Q328,"")</f>
        <v>0</v>
      </c>
      <c r="T328" s="205"/>
      <c r="U328" s="206"/>
      <c r="V328" s="239"/>
      <c r="W328" s="495" t="s">
        <v>515</v>
      </c>
      <c r="X328" s="285">
        <f>IF($W328="SI",$V328,"")</f>
        <v>0</v>
      </c>
      <c r="Y328" s="205"/>
      <c r="Z328" s="206"/>
      <c r="AA328" s="303"/>
      <c r="AB328" s="504" t="s">
        <v>515</v>
      </c>
      <c r="AC328" s="301">
        <f t="shared" ref="AC328:AC334" si="147">IF($AB328="SI",$AA328,"")</f>
        <v>0</v>
      </c>
    </row>
    <row r="329" spans="3:52" ht="15" customHeight="1" x14ac:dyDescent="0.2">
      <c r="C329" s="635"/>
      <c r="D329" s="210">
        <v>2</v>
      </c>
      <c r="E329" s="175"/>
      <c r="F329" s="240"/>
      <c r="G329" s="496" t="s">
        <v>515</v>
      </c>
      <c r="H329" s="483">
        <f t="shared" si="145"/>
        <v>0</v>
      </c>
      <c r="I329" s="295"/>
      <c r="J329" s="176"/>
      <c r="K329" s="177"/>
      <c r="L329" s="240"/>
      <c r="M329" s="496" t="s">
        <v>515</v>
      </c>
      <c r="N329" s="483">
        <f t="shared" si="146"/>
        <v>0</v>
      </c>
      <c r="O329" s="176"/>
      <c r="P329" s="178"/>
      <c r="Q329" s="240"/>
      <c r="R329" s="496" t="s">
        <v>515</v>
      </c>
      <c r="S329" s="483">
        <f t="shared" ref="S329:S337" si="148">IF($R329="SI",$Q329,"")</f>
        <v>0</v>
      </c>
      <c r="T329" s="176"/>
      <c r="U329" s="178"/>
      <c r="V329" s="240"/>
      <c r="W329" s="496" t="s">
        <v>515</v>
      </c>
      <c r="X329" s="483">
        <f t="shared" ref="X329" si="149">IF($W329="SI",$V329,"")</f>
        <v>0</v>
      </c>
      <c r="Y329" s="176"/>
      <c r="Z329" s="177"/>
      <c r="AA329" s="300"/>
      <c r="AB329" s="505" t="s">
        <v>515</v>
      </c>
      <c r="AC329" s="302">
        <f t="shared" si="147"/>
        <v>0</v>
      </c>
    </row>
    <row r="330" spans="3:52" ht="15" customHeight="1" x14ac:dyDescent="0.2">
      <c r="C330" s="636"/>
      <c r="D330" s="210">
        <v>3</v>
      </c>
      <c r="E330" s="175"/>
      <c r="F330" s="240"/>
      <c r="G330" s="496" t="s">
        <v>515</v>
      </c>
      <c r="H330" s="483">
        <f t="shared" si="145"/>
        <v>0</v>
      </c>
      <c r="I330" s="295"/>
      <c r="J330" s="176"/>
      <c r="K330" s="177"/>
      <c r="L330" s="240"/>
      <c r="M330" s="496" t="s">
        <v>515</v>
      </c>
      <c r="N330" s="483">
        <f t="shared" si="146"/>
        <v>0</v>
      </c>
      <c r="O330" s="176"/>
      <c r="P330" s="178"/>
      <c r="Q330" s="240"/>
      <c r="R330" s="496" t="s">
        <v>515</v>
      </c>
      <c r="S330" s="483">
        <f t="shared" si="148"/>
        <v>0</v>
      </c>
      <c r="T330" s="179"/>
      <c r="U330" s="178"/>
      <c r="V330" s="240"/>
      <c r="W330" s="496" t="s">
        <v>515</v>
      </c>
      <c r="X330" s="483">
        <f>IF($W330="SI",$V330,"")</f>
        <v>0</v>
      </c>
      <c r="Y330" s="176"/>
      <c r="Z330" s="177"/>
      <c r="AA330" s="300"/>
      <c r="AB330" s="505" t="s">
        <v>515</v>
      </c>
      <c r="AC330" s="302">
        <f t="shared" si="147"/>
        <v>0</v>
      </c>
    </row>
    <row r="331" spans="3:52" ht="15" customHeight="1" x14ac:dyDescent="0.2">
      <c r="C331" s="246" t="s">
        <v>189</v>
      </c>
      <c r="D331" s="210">
        <v>4</v>
      </c>
      <c r="E331" s="175"/>
      <c r="F331" s="240"/>
      <c r="G331" s="496" t="s">
        <v>515</v>
      </c>
      <c r="H331" s="483">
        <f t="shared" si="145"/>
        <v>0</v>
      </c>
      <c r="I331" s="295"/>
      <c r="J331" s="176"/>
      <c r="K331" s="177"/>
      <c r="L331" s="240"/>
      <c r="M331" s="496" t="s">
        <v>515</v>
      </c>
      <c r="N331" s="483">
        <f t="shared" si="146"/>
        <v>0</v>
      </c>
      <c r="O331" s="176"/>
      <c r="P331" s="178"/>
      <c r="Q331" s="240"/>
      <c r="R331" s="496" t="s">
        <v>515</v>
      </c>
      <c r="S331" s="483">
        <f t="shared" si="148"/>
        <v>0</v>
      </c>
      <c r="T331" s="179"/>
      <c r="U331" s="178"/>
      <c r="V331" s="240"/>
      <c r="W331" s="496" t="s">
        <v>515</v>
      </c>
      <c r="X331" s="483">
        <f t="shared" ref="X331:X337" si="150">IF($W331="SI",$V331,"")</f>
        <v>0</v>
      </c>
      <c r="Y331" s="176"/>
      <c r="Z331" s="178"/>
      <c r="AA331" s="300"/>
      <c r="AB331" s="505" t="s">
        <v>515</v>
      </c>
      <c r="AC331" s="302">
        <f t="shared" si="147"/>
        <v>0</v>
      </c>
    </row>
    <row r="332" spans="3:52" ht="15" customHeight="1" x14ac:dyDescent="0.2">
      <c r="C332" s="207" t="s">
        <v>210</v>
      </c>
      <c r="D332" s="210">
        <v>5</v>
      </c>
      <c r="E332" s="175"/>
      <c r="F332" s="240"/>
      <c r="G332" s="496" t="s">
        <v>515</v>
      </c>
      <c r="H332" s="483">
        <f t="shared" si="145"/>
        <v>0</v>
      </c>
      <c r="I332" s="295"/>
      <c r="J332" s="176"/>
      <c r="K332" s="177"/>
      <c r="L332" s="240"/>
      <c r="M332" s="496" t="s">
        <v>515</v>
      </c>
      <c r="N332" s="483">
        <f t="shared" si="146"/>
        <v>0</v>
      </c>
      <c r="O332" s="176"/>
      <c r="P332" s="178"/>
      <c r="Q332" s="240"/>
      <c r="R332" s="496" t="s">
        <v>515</v>
      </c>
      <c r="S332" s="483">
        <f t="shared" si="148"/>
        <v>0</v>
      </c>
      <c r="T332" s="179"/>
      <c r="U332" s="178"/>
      <c r="V332" s="240"/>
      <c r="W332" s="496" t="s">
        <v>515</v>
      </c>
      <c r="X332" s="483">
        <f t="shared" si="150"/>
        <v>0</v>
      </c>
      <c r="Y332" s="176"/>
      <c r="Z332" s="177"/>
      <c r="AA332" s="300"/>
      <c r="AB332" s="505" t="s">
        <v>515</v>
      </c>
      <c r="AC332" s="302">
        <f t="shared" si="147"/>
        <v>0</v>
      </c>
    </row>
    <row r="333" spans="3:52" ht="15" customHeight="1" x14ac:dyDescent="0.2">
      <c r="C333" s="246"/>
      <c r="D333" s="210"/>
      <c r="E333" s="175"/>
      <c r="F333" s="240"/>
      <c r="G333" s="496" t="s">
        <v>515</v>
      </c>
      <c r="H333" s="483">
        <f t="shared" si="145"/>
        <v>0</v>
      </c>
      <c r="I333" s="295"/>
      <c r="J333" s="176"/>
      <c r="K333" s="177"/>
      <c r="L333" s="240"/>
      <c r="M333" s="496" t="s">
        <v>515</v>
      </c>
      <c r="N333" s="483">
        <f t="shared" si="146"/>
        <v>0</v>
      </c>
      <c r="O333" s="176"/>
      <c r="P333" s="178"/>
      <c r="Q333" s="240"/>
      <c r="R333" s="496" t="s">
        <v>515</v>
      </c>
      <c r="S333" s="483">
        <f t="shared" si="148"/>
        <v>0</v>
      </c>
      <c r="T333" s="179"/>
      <c r="U333" s="178"/>
      <c r="V333" s="240"/>
      <c r="W333" s="496" t="s">
        <v>515</v>
      </c>
      <c r="X333" s="483">
        <f t="shared" si="150"/>
        <v>0</v>
      </c>
      <c r="Y333" s="176"/>
      <c r="Z333" s="178"/>
      <c r="AA333" s="300"/>
      <c r="AB333" s="505" t="s">
        <v>515</v>
      </c>
      <c r="AC333" s="302">
        <f t="shared" si="147"/>
        <v>0</v>
      </c>
    </row>
    <row r="334" spans="3:52" ht="15" customHeight="1" x14ac:dyDescent="0.2">
      <c r="C334" s="242"/>
      <c r="D334" s="210"/>
      <c r="E334" s="175"/>
      <c r="F334" s="240"/>
      <c r="G334" s="496" t="s">
        <v>515</v>
      </c>
      <c r="H334" s="483">
        <f t="shared" si="145"/>
        <v>0</v>
      </c>
      <c r="I334" s="295"/>
      <c r="J334" s="176"/>
      <c r="K334" s="177"/>
      <c r="L334" s="240"/>
      <c r="M334" s="496" t="s">
        <v>515</v>
      </c>
      <c r="N334" s="483">
        <f t="shared" si="146"/>
        <v>0</v>
      </c>
      <c r="O334" s="176"/>
      <c r="P334" s="178"/>
      <c r="Q334" s="240"/>
      <c r="R334" s="496" t="s">
        <v>515</v>
      </c>
      <c r="S334" s="483">
        <f t="shared" si="148"/>
        <v>0</v>
      </c>
      <c r="T334" s="179"/>
      <c r="U334" s="178"/>
      <c r="V334" s="240"/>
      <c r="W334" s="496" t="s">
        <v>515</v>
      </c>
      <c r="X334" s="483">
        <f t="shared" si="150"/>
        <v>0</v>
      </c>
      <c r="Y334" s="176"/>
      <c r="Z334" s="177"/>
      <c r="AA334" s="300"/>
      <c r="AB334" s="505" t="s">
        <v>515</v>
      </c>
      <c r="AC334" s="302">
        <f t="shared" si="147"/>
        <v>0</v>
      </c>
    </row>
    <row r="335" spans="3:52" ht="15" customHeight="1" x14ac:dyDescent="0.2">
      <c r="C335" s="242"/>
      <c r="D335" s="210"/>
      <c r="E335" s="175"/>
      <c r="F335" s="240"/>
      <c r="G335" s="496" t="s">
        <v>515</v>
      </c>
      <c r="H335" s="483">
        <f t="shared" si="145"/>
        <v>0</v>
      </c>
      <c r="I335" s="295"/>
      <c r="J335" s="176"/>
      <c r="K335" s="177"/>
      <c r="L335" s="240"/>
      <c r="M335" s="496" t="s">
        <v>515</v>
      </c>
      <c r="N335" s="483">
        <f t="shared" si="146"/>
        <v>0</v>
      </c>
      <c r="O335" s="176"/>
      <c r="P335" s="178"/>
      <c r="Q335" s="240"/>
      <c r="R335" s="496" t="s">
        <v>515</v>
      </c>
      <c r="S335" s="483">
        <f t="shared" si="148"/>
        <v>0</v>
      </c>
      <c r="T335" s="179"/>
      <c r="U335" s="178"/>
      <c r="V335" s="240"/>
      <c r="W335" s="496" t="s">
        <v>515</v>
      </c>
      <c r="X335" s="483">
        <f t="shared" si="150"/>
        <v>0</v>
      </c>
      <c r="Y335" s="176"/>
      <c r="Z335" s="178"/>
      <c r="AA335" s="300"/>
      <c r="AB335" s="505" t="s">
        <v>515</v>
      </c>
      <c r="AC335" s="302">
        <f>IF($AB335="SI",$AA335,"")</f>
        <v>0</v>
      </c>
    </row>
    <row r="336" spans="3:52" ht="15" customHeight="1" x14ac:dyDescent="0.2">
      <c r="C336" s="242"/>
      <c r="D336" s="210"/>
      <c r="E336" s="175"/>
      <c r="F336" s="240"/>
      <c r="G336" s="496" t="s">
        <v>515</v>
      </c>
      <c r="H336" s="483">
        <f t="shared" si="145"/>
        <v>0</v>
      </c>
      <c r="I336" s="295"/>
      <c r="J336" s="176"/>
      <c r="K336" s="177"/>
      <c r="L336" s="240"/>
      <c r="M336" s="496" t="s">
        <v>515</v>
      </c>
      <c r="N336" s="483">
        <f t="shared" si="146"/>
        <v>0</v>
      </c>
      <c r="O336" s="176"/>
      <c r="P336" s="178"/>
      <c r="Q336" s="240"/>
      <c r="R336" s="496" t="s">
        <v>515</v>
      </c>
      <c r="S336" s="483">
        <f t="shared" si="148"/>
        <v>0</v>
      </c>
      <c r="T336" s="179"/>
      <c r="U336" s="178"/>
      <c r="V336" s="240"/>
      <c r="W336" s="496" t="s">
        <v>515</v>
      </c>
      <c r="X336" s="483">
        <f t="shared" si="150"/>
        <v>0</v>
      </c>
      <c r="Y336" s="176"/>
      <c r="Z336" s="177"/>
      <c r="AA336" s="300"/>
      <c r="AB336" s="505" t="s">
        <v>515</v>
      </c>
      <c r="AC336" s="302">
        <f t="shared" ref="AC336:AC337" si="151">IF($AB336="SI",$AA336,"")</f>
        <v>0</v>
      </c>
      <c r="AS336" s="169"/>
      <c r="AY336" s="649" t="s">
        <v>31</v>
      </c>
      <c r="AZ336" s="650"/>
    </row>
    <row r="337" spans="3:52" ht="15" customHeight="1" thickBot="1" x14ac:dyDescent="0.25">
      <c r="C337" s="242"/>
      <c r="D337" s="213"/>
      <c r="E337" s="175"/>
      <c r="F337" s="240"/>
      <c r="G337" s="496" t="s">
        <v>515</v>
      </c>
      <c r="H337" s="484">
        <f t="shared" si="145"/>
        <v>0</v>
      </c>
      <c r="I337" s="295"/>
      <c r="J337" s="176"/>
      <c r="K337" s="177"/>
      <c r="L337" s="240"/>
      <c r="M337" s="492" t="s">
        <v>515</v>
      </c>
      <c r="N337" s="483">
        <f t="shared" si="146"/>
        <v>0</v>
      </c>
      <c r="O337" s="179"/>
      <c r="P337" s="178"/>
      <c r="Q337" s="240"/>
      <c r="R337" s="492" t="s">
        <v>515</v>
      </c>
      <c r="S337" s="483">
        <f t="shared" si="148"/>
        <v>0</v>
      </c>
      <c r="T337" s="179"/>
      <c r="U337" s="178"/>
      <c r="V337" s="240"/>
      <c r="W337" s="492" t="s">
        <v>515</v>
      </c>
      <c r="X337" s="286">
        <f t="shared" si="150"/>
        <v>0</v>
      </c>
      <c r="Y337" s="176"/>
      <c r="Z337" s="178"/>
      <c r="AA337" s="300"/>
      <c r="AB337" s="505" t="s">
        <v>515</v>
      </c>
      <c r="AC337" s="302">
        <f t="shared" si="151"/>
        <v>0</v>
      </c>
      <c r="AE337" s="185" t="s">
        <v>93</v>
      </c>
      <c r="AF337" s="186" t="s">
        <v>94</v>
      </c>
      <c r="AG337" s="186" t="s">
        <v>95</v>
      </c>
      <c r="AH337" s="186" t="s">
        <v>96</v>
      </c>
      <c r="AI337" s="186" t="s">
        <v>97</v>
      </c>
      <c r="AJ337" s="190"/>
      <c r="AK337" s="193"/>
      <c r="AL337" s="198" t="s">
        <v>114</v>
      </c>
      <c r="AM337" s="186" t="s">
        <v>118</v>
      </c>
      <c r="AN337" s="197" t="s">
        <v>121</v>
      </c>
      <c r="AO337" s="196" t="s">
        <v>124</v>
      </c>
      <c r="AP337" s="199" t="s">
        <v>31</v>
      </c>
      <c r="AQ337" s="193"/>
      <c r="AR337" s="169"/>
      <c r="AS337" s="188"/>
      <c r="AT337" s="188"/>
      <c r="AY337" s="290" t="s">
        <v>252</v>
      </c>
      <c r="AZ337" s="291" t="s">
        <v>253</v>
      </c>
    </row>
    <row r="338" spans="3:52" ht="20.100000000000001" customHeight="1" thickTop="1" thickBot="1" x14ac:dyDescent="0.25">
      <c r="C338" s="215"/>
      <c r="D338" s="476"/>
      <c r="E338" s="467" t="s">
        <v>198</v>
      </c>
      <c r="F338" s="468">
        <f>SUM(F328:F337)</f>
        <v>0</v>
      </c>
      <c r="G338" s="494"/>
      <c r="H338" s="485">
        <f>SUM(H323:H337)</f>
        <v>0</v>
      </c>
      <c r="I338" s="216"/>
      <c r="J338" s="469" t="s">
        <v>114</v>
      </c>
      <c r="K338" s="481" t="s">
        <v>199</v>
      </c>
      <c r="L338" s="470">
        <f>SUM(L328:L337)</f>
        <v>0</v>
      </c>
      <c r="M338" s="499"/>
      <c r="N338" s="486">
        <f>SUM(N323:N337)</f>
        <v>0</v>
      </c>
      <c r="O338" s="471" t="s">
        <v>118</v>
      </c>
      <c r="P338" s="472" t="s">
        <v>199</v>
      </c>
      <c r="Q338" s="473">
        <f>SUM(Q328:Q337)</f>
        <v>0</v>
      </c>
      <c r="R338" s="500"/>
      <c r="S338" s="489">
        <f>SUM(S323:S337)</f>
        <v>0</v>
      </c>
      <c r="T338" s="474" t="s">
        <v>121</v>
      </c>
      <c r="U338" s="480" t="s">
        <v>199</v>
      </c>
      <c r="V338" s="477">
        <f>SUM(V328:V337)</f>
        <v>0</v>
      </c>
      <c r="W338" s="502"/>
      <c r="X338" s="487">
        <f>SUM(X323:X337)</f>
        <v>0</v>
      </c>
      <c r="Y338" s="475" t="s">
        <v>124</v>
      </c>
      <c r="Z338" s="479" t="s">
        <v>199</v>
      </c>
      <c r="AA338" s="478">
        <f>SUM(AA328:AA337)</f>
        <v>0</v>
      </c>
      <c r="AB338" s="506"/>
      <c r="AC338" s="488">
        <f>SUM(AC323:AC337)</f>
        <v>0</v>
      </c>
      <c r="AE338" s="189">
        <f>IF(AT338=1,F338,"")</f>
        <v>0</v>
      </c>
      <c r="AF338" s="189" t="str">
        <f>IF(AT338=2,F338,"")</f>
        <v/>
      </c>
      <c r="AG338" s="189" t="str">
        <f>IF(AT338=3,F338,"")</f>
        <v/>
      </c>
      <c r="AH338" s="189" t="str">
        <f>IF(AT338=4,F338,"")</f>
        <v/>
      </c>
      <c r="AI338" s="189" t="str">
        <f>IF(AT338=5,F338,"")</f>
        <v/>
      </c>
      <c r="AL338" s="189">
        <f>L338</f>
        <v>0</v>
      </c>
      <c r="AM338" s="189">
        <f>Q338</f>
        <v>0</v>
      </c>
      <c r="AN338" s="189">
        <f>V338</f>
        <v>0</v>
      </c>
      <c r="AO338" s="189">
        <f>AA338</f>
        <v>0</v>
      </c>
      <c r="AP338" s="189">
        <f>L338+Q338+V338+AA338</f>
        <v>0</v>
      </c>
      <c r="AR338" s="187"/>
      <c r="AS338" s="2" t="str">
        <f>VLOOKUP(F338,$AR$7:$AS$11,2)</f>
        <v>&lt; 95</v>
      </c>
      <c r="AT338" s="48">
        <f>VLOOKUP(F338,$AR$7:$AT$11,3)</f>
        <v>1</v>
      </c>
      <c r="AU338" s="190"/>
      <c r="AW338" s="190"/>
      <c r="AY338" s="292">
        <f>F338</f>
        <v>0</v>
      </c>
      <c r="AZ338" s="292">
        <f>L338+V338+AA338</f>
        <v>0</v>
      </c>
    </row>
    <row r="339" spans="3:52" ht="15" customHeight="1" thickBot="1" x14ac:dyDescent="0.25">
      <c r="H339" s="283"/>
      <c r="I339" s="16"/>
    </row>
    <row r="340" spans="3:52" ht="15" customHeight="1" x14ac:dyDescent="0.2">
      <c r="C340" s="634">
        <v>22</v>
      </c>
      <c r="D340" s="209">
        <v>1</v>
      </c>
      <c r="E340" s="204"/>
      <c r="F340" s="239"/>
      <c r="G340" s="495" t="s">
        <v>515</v>
      </c>
      <c r="H340" s="482">
        <f t="shared" ref="H340:H349" si="152">IF(G340="SI",F340,0)</f>
        <v>0</v>
      </c>
      <c r="I340" s="294"/>
      <c r="J340" s="205"/>
      <c r="K340" s="206"/>
      <c r="L340" s="239"/>
      <c r="M340" s="495" t="s">
        <v>515</v>
      </c>
      <c r="N340" s="482">
        <f t="shared" ref="N340:N349" si="153">IF($M340="SI",$L340,"")</f>
        <v>0</v>
      </c>
      <c r="O340" s="205"/>
      <c r="P340" s="206"/>
      <c r="Q340" s="239"/>
      <c r="R340" s="495" t="s">
        <v>515</v>
      </c>
      <c r="S340" s="482">
        <f>IF($R340="SI",$Q340,"")</f>
        <v>0</v>
      </c>
      <c r="T340" s="205"/>
      <c r="U340" s="206"/>
      <c r="V340" s="239"/>
      <c r="W340" s="495" t="s">
        <v>515</v>
      </c>
      <c r="X340" s="285">
        <f>IF($W340="SI",$V340,"")</f>
        <v>0</v>
      </c>
      <c r="Y340" s="205"/>
      <c r="Z340" s="206"/>
      <c r="AA340" s="303"/>
      <c r="AB340" s="504" t="s">
        <v>515</v>
      </c>
      <c r="AC340" s="301">
        <f t="shared" ref="AC340:AC346" si="154">IF($AB340="SI",$AA340,"")</f>
        <v>0</v>
      </c>
    </row>
    <row r="341" spans="3:52" ht="15" customHeight="1" x14ac:dyDescent="0.2">
      <c r="C341" s="635"/>
      <c r="D341" s="210">
        <v>2</v>
      </c>
      <c r="E341" s="175"/>
      <c r="F341" s="240"/>
      <c r="G341" s="496" t="s">
        <v>515</v>
      </c>
      <c r="H341" s="483">
        <f t="shared" si="152"/>
        <v>0</v>
      </c>
      <c r="I341" s="295"/>
      <c r="J341" s="176"/>
      <c r="K341" s="177"/>
      <c r="L341" s="240"/>
      <c r="M341" s="496" t="s">
        <v>515</v>
      </c>
      <c r="N341" s="483">
        <f t="shared" si="153"/>
        <v>0</v>
      </c>
      <c r="O341" s="176"/>
      <c r="P341" s="178"/>
      <c r="Q341" s="240"/>
      <c r="R341" s="496" t="s">
        <v>515</v>
      </c>
      <c r="S341" s="483">
        <f t="shared" ref="S341:S349" si="155">IF($R341="SI",$Q341,"")</f>
        <v>0</v>
      </c>
      <c r="T341" s="176"/>
      <c r="U341" s="178"/>
      <c r="V341" s="240"/>
      <c r="W341" s="496" t="s">
        <v>515</v>
      </c>
      <c r="X341" s="483">
        <f t="shared" ref="X341" si="156">IF($W341="SI",$V341,"")</f>
        <v>0</v>
      </c>
      <c r="Y341" s="176"/>
      <c r="Z341" s="177"/>
      <c r="AA341" s="300"/>
      <c r="AB341" s="505" t="s">
        <v>515</v>
      </c>
      <c r="AC341" s="302">
        <f t="shared" si="154"/>
        <v>0</v>
      </c>
    </row>
    <row r="342" spans="3:52" ht="15" customHeight="1" x14ac:dyDescent="0.2">
      <c r="C342" s="636"/>
      <c r="D342" s="210">
        <v>3</v>
      </c>
      <c r="E342" s="175"/>
      <c r="F342" s="240"/>
      <c r="G342" s="496" t="s">
        <v>515</v>
      </c>
      <c r="H342" s="483">
        <f t="shared" si="152"/>
        <v>0</v>
      </c>
      <c r="I342" s="295"/>
      <c r="J342" s="176"/>
      <c r="K342" s="177"/>
      <c r="L342" s="240"/>
      <c r="M342" s="496" t="s">
        <v>515</v>
      </c>
      <c r="N342" s="483">
        <f t="shared" si="153"/>
        <v>0</v>
      </c>
      <c r="O342" s="176"/>
      <c r="P342" s="178"/>
      <c r="Q342" s="240"/>
      <c r="R342" s="496" t="s">
        <v>515</v>
      </c>
      <c r="S342" s="483">
        <f t="shared" si="155"/>
        <v>0</v>
      </c>
      <c r="T342" s="179"/>
      <c r="U342" s="178"/>
      <c r="V342" s="240"/>
      <c r="W342" s="496" t="s">
        <v>515</v>
      </c>
      <c r="X342" s="483">
        <f>IF($W342="SI",$V342,"")</f>
        <v>0</v>
      </c>
      <c r="Y342" s="176"/>
      <c r="Z342" s="177"/>
      <c r="AA342" s="300"/>
      <c r="AB342" s="505" t="s">
        <v>515</v>
      </c>
      <c r="AC342" s="302">
        <f t="shared" si="154"/>
        <v>0</v>
      </c>
    </row>
    <row r="343" spans="3:52" ht="15" customHeight="1" x14ac:dyDescent="0.2">
      <c r="C343" s="246" t="s">
        <v>189</v>
      </c>
      <c r="D343" s="210">
        <v>4</v>
      </c>
      <c r="E343" s="175"/>
      <c r="F343" s="240"/>
      <c r="G343" s="496" t="s">
        <v>515</v>
      </c>
      <c r="H343" s="483">
        <f t="shared" si="152"/>
        <v>0</v>
      </c>
      <c r="I343" s="295"/>
      <c r="J343" s="176"/>
      <c r="K343" s="177"/>
      <c r="L343" s="240"/>
      <c r="M343" s="496" t="s">
        <v>515</v>
      </c>
      <c r="N343" s="483">
        <f t="shared" si="153"/>
        <v>0</v>
      </c>
      <c r="O343" s="176"/>
      <c r="P343" s="178"/>
      <c r="Q343" s="240"/>
      <c r="R343" s="496" t="s">
        <v>515</v>
      </c>
      <c r="S343" s="483">
        <f t="shared" si="155"/>
        <v>0</v>
      </c>
      <c r="T343" s="179"/>
      <c r="U343" s="178"/>
      <c r="V343" s="240"/>
      <c r="W343" s="496" t="s">
        <v>515</v>
      </c>
      <c r="X343" s="483">
        <f t="shared" ref="X343:X349" si="157">IF($W343="SI",$V343,"")</f>
        <v>0</v>
      </c>
      <c r="Y343" s="176"/>
      <c r="Z343" s="178"/>
      <c r="AA343" s="300"/>
      <c r="AB343" s="505" t="s">
        <v>515</v>
      </c>
      <c r="AC343" s="302">
        <f t="shared" si="154"/>
        <v>0</v>
      </c>
    </row>
    <row r="344" spans="3:52" ht="15" customHeight="1" x14ac:dyDescent="0.2">
      <c r="C344" s="207" t="s">
        <v>210</v>
      </c>
      <c r="D344" s="210">
        <v>5</v>
      </c>
      <c r="E344" s="175"/>
      <c r="F344" s="240"/>
      <c r="G344" s="496" t="s">
        <v>515</v>
      </c>
      <c r="H344" s="483">
        <f t="shared" si="152"/>
        <v>0</v>
      </c>
      <c r="I344" s="295"/>
      <c r="J344" s="176"/>
      <c r="K344" s="177"/>
      <c r="L344" s="240"/>
      <c r="M344" s="496" t="s">
        <v>515</v>
      </c>
      <c r="N344" s="483">
        <f t="shared" si="153"/>
        <v>0</v>
      </c>
      <c r="O344" s="176"/>
      <c r="P344" s="178"/>
      <c r="Q344" s="240"/>
      <c r="R344" s="496" t="s">
        <v>515</v>
      </c>
      <c r="S344" s="483">
        <f t="shared" si="155"/>
        <v>0</v>
      </c>
      <c r="T344" s="179"/>
      <c r="U344" s="178"/>
      <c r="V344" s="240"/>
      <c r="W344" s="496" t="s">
        <v>515</v>
      </c>
      <c r="X344" s="483">
        <f t="shared" si="157"/>
        <v>0</v>
      </c>
      <c r="Y344" s="176"/>
      <c r="Z344" s="177"/>
      <c r="AA344" s="300"/>
      <c r="AB344" s="505" t="s">
        <v>515</v>
      </c>
      <c r="AC344" s="302">
        <f t="shared" si="154"/>
        <v>0</v>
      </c>
    </row>
    <row r="345" spans="3:52" ht="15" customHeight="1" x14ac:dyDescent="0.2">
      <c r="C345" s="246"/>
      <c r="D345" s="210"/>
      <c r="E345" s="175"/>
      <c r="F345" s="240"/>
      <c r="G345" s="496" t="s">
        <v>515</v>
      </c>
      <c r="H345" s="483">
        <f t="shared" si="152"/>
        <v>0</v>
      </c>
      <c r="I345" s="295"/>
      <c r="J345" s="176"/>
      <c r="K345" s="177"/>
      <c r="L345" s="240"/>
      <c r="M345" s="496" t="s">
        <v>515</v>
      </c>
      <c r="N345" s="483">
        <f t="shared" si="153"/>
        <v>0</v>
      </c>
      <c r="O345" s="176"/>
      <c r="P345" s="178"/>
      <c r="Q345" s="240"/>
      <c r="R345" s="496" t="s">
        <v>515</v>
      </c>
      <c r="S345" s="483">
        <f t="shared" si="155"/>
        <v>0</v>
      </c>
      <c r="T345" s="179"/>
      <c r="U345" s="178"/>
      <c r="V345" s="240"/>
      <c r="W345" s="496" t="s">
        <v>515</v>
      </c>
      <c r="X345" s="483">
        <f t="shared" si="157"/>
        <v>0</v>
      </c>
      <c r="Y345" s="176"/>
      <c r="Z345" s="178"/>
      <c r="AA345" s="300"/>
      <c r="AB345" s="505" t="s">
        <v>515</v>
      </c>
      <c r="AC345" s="302">
        <f t="shared" si="154"/>
        <v>0</v>
      </c>
    </row>
    <row r="346" spans="3:52" ht="15" customHeight="1" x14ac:dyDescent="0.2">
      <c r="C346" s="242"/>
      <c r="D346" s="210"/>
      <c r="E346" s="175"/>
      <c r="F346" s="240"/>
      <c r="G346" s="496" t="s">
        <v>515</v>
      </c>
      <c r="H346" s="483">
        <f t="shared" si="152"/>
        <v>0</v>
      </c>
      <c r="I346" s="295"/>
      <c r="J346" s="176"/>
      <c r="K346" s="177"/>
      <c r="L346" s="240"/>
      <c r="M346" s="496" t="s">
        <v>515</v>
      </c>
      <c r="N346" s="483">
        <f t="shared" si="153"/>
        <v>0</v>
      </c>
      <c r="O346" s="176"/>
      <c r="P346" s="178"/>
      <c r="Q346" s="240"/>
      <c r="R346" s="496" t="s">
        <v>515</v>
      </c>
      <c r="S346" s="483">
        <f t="shared" si="155"/>
        <v>0</v>
      </c>
      <c r="T346" s="179"/>
      <c r="U346" s="178"/>
      <c r="V346" s="240"/>
      <c r="W346" s="496" t="s">
        <v>515</v>
      </c>
      <c r="X346" s="483">
        <f t="shared" si="157"/>
        <v>0</v>
      </c>
      <c r="Y346" s="176"/>
      <c r="Z346" s="177"/>
      <c r="AA346" s="300"/>
      <c r="AB346" s="505" t="s">
        <v>515</v>
      </c>
      <c r="AC346" s="302">
        <f t="shared" si="154"/>
        <v>0</v>
      </c>
    </row>
    <row r="347" spans="3:52" ht="15" customHeight="1" x14ac:dyDescent="0.2">
      <c r="C347" s="242"/>
      <c r="D347" s="210"/>
      <c r="E347" s="175"/>
      <c r="F347" s="240"/>
      <c r="G347" s="496" t="s">
        <v>515</v>
      </c>
      <c r="H347" s="483">
        <f t="shared" si="152"/>
        <v>0</v>
      </c>
      <c r="I347" s="295"/>
      <c r="J347" s="176"/>
      <c r="K347" s="177"/>
      <c r="L347" s="240"/>
      <c r="M347" s="496" t="s">
        <v>515</v>
      </c>
      <c r="N347" s="483">
        <f t="shared" si="153"/>
        <v>0</v>
      </c>
      <c r="O347" s="176"/>
      <c r="P347" s="178"/>
      <c r="Q347" s="240"/>
      <c r="R347" s="496" t="s">
        <v>515</v>
      </c>
      <c r="S347" s="483">
        <f t="shared" si="155"/>
        <v>0</v>
      </c>
      <c r="T347" s="179"/>
      <c r="U347" s="178"/>
      <c r="V347" s="240"/>
      <c r="W347" s="496" t="s">
        <v>515</v>
      </c>
      <c r="X347" s="483">
        <f t="shared" si="157"/>
        <v>0</v>
      </c>
      <c r="Y347" s="176"/>
      <c r="Z347" s="178"/>
      <c r="AA347" s="300"/>
      <c r="AB347" s="505" t="s">
        <v>515</v>
      </c>
      <c r="AC347" s="302">
        <f>IF($AB347="SI",$AA347,"")</f>
        <v>0</v>
      </c>
    </row>
    <row r="348" spans="3:52" ht="15" customHeight="1" x14ac:dyDescent="0.2">
      <c r="C348" s="242"/>
      <c r="D348" s="210"/>
      <c r="E348" s="175"/>
      <c r="F348" s="240"/>
      <c r="G348" s="496" t="s">
        <v>515</v>
      </c>
      <c r="H348" s="483">
        <f t="shared" si="152"/>
        <v>0</v>
      </c>
      <c r="I348" s="295"/>
      <c r="J348" s="176"/>
      <c r="K348" s="177"/>
      <c r="L348" s="240"/>
      <c r="M348" s="496" t="s">
        <v>515</v>
      </c>
      <c r="N348" s="483">
        <f t="shared" si="153"/>
        <v>0</v>
      </c>
      <c r="O348" s="176"/>
      <c r="P348" s="178"/>
      <c r="Q348" s="240"/>
      <c r="R348" s="496" t="s">
        <v>515</v>
      </c>
      <c r="S348" s="483">
        <f t="shared" si="155"/>
        <v>0</v>
      </c>
      <c r="T348" s="179"/>
      <c r="U348" s="178"/>
      <c r="V348" s="240"/>
      <c r="W348" s="496" t="s">
        <v>515</v>
      </c>
      <c r="X348" s="483">
        <f t="shared" si="157"/>
        <v>0</v>
      </c>
      <c r="Y348" s="176"/>
      <c r="Z348" s="177"/>
      <c r="AA348" s="300"/>
      <c r="AB348" s="505" t="s">
        <v>515</v>
      </c>
      <c r="AC348" s="302">
        <f t="shared" ref="AC348:AC349" si="158">IF($AB348="SI",$AA348,"")</f>
        <v>0</v>
      </c>
      <c r="AS348" s="169"/>
      <c r="AY348" s="649" t="s">
        <v>31</v>
      </c>
      <c r="AZ348" s="650"/>
    </row>
    <row r="349" spans="3:52" ht="15" customHeight="1" thickBot="1" x14ac:dyDescent="0.25">
      <c r="C349" s="242"/>
      <c r="D349" s="213"/>
      <c r="E349" s="175"/>
      <c r="F349" s="240"/>
      <c r="G349" s="496" t="s">
        <v>515</v>
      </c>
      <c r="H349" s="484">
        <f t="shared" si="152"/>
        <v>0</v>
      </c>
      <c r="I349" s="295"/>
      <c r="J349" s="176"/>
      <c r="K349" s="177"/>
      <c r="L349" s="240"/>
      <c r="M349" s="492" t="s">
        <v>515</v>
      </c>
      <c r="N349" s="483">
        <f t="shared" si="153"/>
        <v>0</v>
      </c>
      <c r="O349" s="179"/>
      <c r="P349" s="178"/>
      <c r="Q349" s="240"/>
      <c r="R349" s="492" t="s">
        <v>515</v>
      </c>
      <c r="S349" s="483">
        <f t="shared" si="155"/>
        <v>0</v>
      </c>
      <c r="T349" s="179"/>
      <c r="U349" s="178"/>
      <c r="V349" s="240"/>
      <c r="W349" s="492" t="s">
        <v>515</v>
      </c>
      <c r="X349" s="286">
        <f t="shared" si="157"/>
        <v>0</v>
      </c>
      <c r="Y349" s="176"/>
      <c r="Z349" s="178"/>
      <c r="AA349" s="300"/>
      <c r="AB349" s="505" t="s">
        <v>515</v>
      </c>
      <c r="AC349" s="302">
        <f t="shared" si="158"/>
        <v>0</v>
      </c>
      <c r="AE349" s="185" t="s">
        <v>93</v>
      </c>
      <c r="AF349" s="186" t="s">
        <v>94</v>
      </c>
      <c r="AG349" s="186" t="s">
        <v>95</v>
      </c>
      <c r="AH349" s="186" t="s">
        <v>96</v>
      </c>
      <c r="AI349" s="186" t="s">
        <v>97</v>
      </c>
      <c r="AJ349" s="190"/>
      <c r="AK349" s="193"/>
      <c r="AL349" s="198" t="s">
        <v>114</v>
      </c>
      <c r="AM349" s="186" t="s">
        <v>118</v>
      </c>
      <c r="AN349" s="197" t="s">
        <v>121</v>
      </c>
      <c r="AO349" s="196" t="s">
        <v>124</v>
      </c>
      <c r="AP349" s="199" t="s">
        <v>31</v>
      </c>
      <c r="AQ349" s="193"/>
      <c r="AR349" s="169"/>
      <c r="AS349" s="188"/>
      <c r="AT349" s="188"/>
      <c r="AY349" s="290" t="s">
        <v>252</v>
      </c>
      <c r="AZ349" s="291" t="s">
        <v>253</v>
      </c>
    </row>
    <row r="350" spans="3:52" ht="20.100000000000001" customHeight="1" thickTop="1" thickBot="1" x14ac:dyDescent="0.25">
      <c r="C350" s="215"/>
      <c r="D350" s="476"/>
      <c r="E350" s="467" t="s">
        <v>198</v>
      </c>
      <c r="F350" s="468">
        <f>SUM(F340:F349)</f>
        <v>0</v>
      </c>
      <c r="G350" s="494"/>
      <c r="H350" s="485">
        <f>SUM(H335:H349)</f>
        <v>0</v>
      </c>
      <c r="I350" s="216"/>
      <c r="J350" s="469" t="s">
        <v>114</v>
      </c>
      <c r="K350" s="481" t="s">
        <v>199</v>
      </c>
      <c r="L350" s="470">
        <f>SUM(L340:L349)</f>
        <v>0</v>
      </c>
      <c r="M350" s="499"/>
      <c r="N350" s="486">
        <f>SUM(N335:N349)</f>
        <v>0</v>
      </c>
      <c r="O350" s="471" t="s">
        <v>118</v>
      </c>
      <c r="P350" s="472" t="s">
        <v>199</v>
      </c>
      <c r="Q350" s="473">
        <f>SUM(Q340:Q349)</f>
        <v>0</v>
      </c>
      <c r="R350" s="500"/>
      <c r="S350" s="489">
        <f>SUM(S335:S349)</f>
        <v>0</v>
      </c>
      <c r="T350" s="474" t="s">
        <v>121</v>
      </c>
      <c r="U350" s="480" t="s">
        <v>199</v>
      </c>
      <c r="V350" s="477">
        <f>SUM(V340:V349)</f>
        <v>0</v>
      </c>
      <c r="W350" s="502"/>
      <c r="X350" s="487">
        <f>SUM(X335:X349)</f>
        <v>0</v>
      </c>
      <c r="Y350" s="475" t="s">
        <v>124</v>
      </c>
      <c r="Z350" s="479" t="s">
        <v>199</v>
      </c>
      <c r="AA350" s="478">
        <f>SUM(AA340:AA349)</f>
        <v>0</v>
      </c>
      <c r="AB350" s="506"/>
      <c r="AC350" s="488">
        <f>SUM(AC335:AC349)</f>
        <v>0</v>
      </c>
      <c r="AE350" s="189">
        <f>IF(AT350=1,F350,"")</f>
        <v>0</v>
      </c>
      <c r="AF350" s="189" t="str">
        <f>IF(AT350=2,F350,"")</f>
        <v/>
      </c>
      <c r="AG350" s="189" t="str">
        <f>IF(AT350=3,F350,"")</f>
        <v/>
      </c>
      <c r="AH350" s="189" t="str">
        <f>IF(AT350=4,F350,"")</f>
        <v/>
      </c>
      <c r="AI350" s="189" t="str">
        <f>IF(AT350=5,F350,"")</f>
        <v/>
      </c>
      <c r="AL350" s="189">
        <f>L350</f>
        <v>0</v>
      </c>
      <c r="AM350" s="189">
        <f>Q350</f>
        <v>0</v>
      </c>
      <c r="AN350" s="189">
        <f>V350</f>
        <v>0</v>
      </c>
      <c r="AO350" s="189">
        <f>AA350</f>
        <v>0</v>
      </c>
      <c r="AP350" s="189">
        <f>L350+Q350+V350+AA350</f>
        <v>0</v>
      </c>
      <c r="AR350" s="187"/>
      <c r="AS350" s="2" t="str">
        <f>VLOOKUP(F350,$AR$7:$AS$11,2)</f>
        <v>&lt; 95</v>
      </c>
      <c r="AT350" s="48">
        <f>VLOOKUP(F350,$AR$7:$AT$11,3)</f>
        <v>1</v>
      </c>
      <c r="AU350" s="190"/>
      <c r="AW350" s="190"/>
      <c r="AY350" s="292">
        <f>F350</f>
        <v>0</v>
      </c>
      <c r="AZ350" s="292">
        <f>L350+V350+AA350</f>
        <v>0</v>
      </c>
    </row>
    <row r="351" spans="3:52" ht="15" customHeight="1" thickBot="1" x14ac:dyDescent="0.25">
      <c r="H351" s="283"/>
      <c r="I351" s="16"/>
    </row>
    <row r="352" spans="3:52" ht="15" customHeight="1" x14ac:dyDescent="0.2">
      <c r="C352" s="634">
        <v>23</v>
      </c>
      <c r="D352" s="209">
        <v>1</v>
      </c>
      <c r="E352" s="204"/>
      <c r="F352" s="239"/>
      <c r="G352" s="495" t="s">
        <v>515</v>
      </c>
      <c r="H352" s="482">
        <f t="shared" ref="H352:H361" si="159">IF(G352="SI",F352,0)</f>
        <v>0</v>
      </c>
      <c r="I352" s="294"/>
      <c r="J352" s="205"/>
      <c r="K352" s="206"/>
      <c r="L352" s="239"/>
      <c r="M352" s="495" t="s">
        <v>515</v>
      </c>
      <c r="N352" s="482">
        <f t="shared" ref="N352:N361" si="160">IF($M352="SI",$L352,"")</f>
        <v>0</v>
      </c>
      <c r="O352" s="205"/>
      <c r="P352" s="206"/>
      <c r="Q352" s="239"/>
      <c r="R352" s="495" t="s">
        <v>515</v>
      </c>
      <c r="S352" s="482">
        <f>IF($R352="SI",$Q352,"")</f>
        <v>0</v>
      </c>
      <c r="T352" s="205"/>
      <c r="U352" s="206"/>
      <c r="V352" s="239"/>
      <c r="W352" s="495" t="s">
        <v>515</v>
      </c>
      <c r="X352" s="285">
        <f>IF($W352="SI",$V352,"")</f>
        <v>0</v>
      </c>
      <c r="Y352" s="205"/>
      <c r="Z352" s="206"/>
      <c r="AA352" s="303"/>
      <c r="AB352" s="504" t="s">
        <v>515</v>
      </c>
      <c r="AC352" s="301">
        <f t="shared" ref="AC352:AC358" si="161">IF($AB352="SI",$AA352,"")</f>
        <v>0</v>
      </c>
    </row>
    <row r="353" spans="3:52" ht="15" customHeight="1" x14ac:dyDescent="0.2">
      <c r="C353" s="635"/>
      <c r="D353" s="210">
        <v>2</v>
      </c>
      <c r="E353" s="175"/>
      <c r="F353" s="240"/>
      <c r="G353" s="496" t="s">
        <v>515</v>
      </c>
      <c r="H353" s="483">
        <f t="shared" si="159"/>
        <v>0</v>
      </c>
      <c r="I353" s="295"/>
      <c r="J353" s="176"/>
      <c r="K353" s="177"/>
      <c r="L353" s="240"/>
      <c r="M353" s="496" t="s">
        <v>515</v>
      </c>
      <c r="N353" s="483">
        <f t="shared" si="160"/>
        <v>0</v>
      </c>
      <c r="O353" s="176"/>
      <c r="P353" s="178"/>
      <c r="Q353" s="240"/>
      <c r="R353" s="496" t="s">
        <v>515</v>
      </c>
      <c r="S353" s="483">
        <f t="shared" ref="S353:S361" si="162">IF($R353="SI",$Q353,"")</f>
        <v>0</v>
      </c>
      <c r="T353" s="176"/>
      <c r="U353" s="178"/>
      <c r="V353" s="240"/>
      <c r="W353" s="496" t="s">
        <v>515</v>
      </c>
      <c r="X353" s="483">
        <f t="shared" ref="X353" si="163">IF($W353="SI",$V353,"")</f>
        <v>0</v>
      </c>
      <c r="Y353" s="176"/>
      <c r="Z353" s="177"/>
      <c r="AA353" s="300"/>
      <c r="AB353" s="505" t="s">
        <v>515</v>
      </c>
      <c r="AC353" s="302">
        <f t="shared" si="161"/>
        <v>0</v>
      </c>
    </row>
    <row r="354" spans="3:52" ht="15" customHeight="1" x14ac:dyDescent="0.2">
      <c r="C354" s="636"/>
      <c r="D354" s="210">
        <v>3</v>
      </c>
      <c r="E354" s="175"/>
      <c r="F354" s="240"/>
      <c r="G354" s="496" t="s">
        <v>515</v>
      </c>
      <c r="H354" s="483">
        <f t="shared" si="159"/>
        <v>0</v>
      </c>
      <c r="I354" s="295"/>
      <c r="J354" s="176"/>
      <c r="K354" s="177"/>
      <c r="L354" s="240"/>
      <c r="M354" s="496" t="s">
        <v>515</v>
      </c>
      <c r="N354" s="483">
        <f t="shared" si="160"/>
        <v>0</v>
      </c>
      <c r="O354" s="176"/>
      <c r="P354" s="178"/>
      <c r="Q354" s="240"/>
      <c r="R354" s="496" t="s">
        <v>515</v>
      </c>
      <c r="S354" s="483">
        <f t="shared" si="162"/>
        <v>0</v>
      </c>
      <c r="T354" s="179"/>
      <c r="U354" s="178"/>
      <c r="V354" s="240"/>
      <c r="W354" s="496" t="s">
        <v>515</v>
      </c>
      <c r="X354" s="483">
        <f>IF($W354="SI",$V354,"")</f>
        <v>0</v>
      </c>
      <c r="Y354" s="176"/>
      <c r="Z354" s="177"/>
      <c r="AA354" s="300"/>
      <c r="AB354" s="505" t="s">
        <v>515</v>
      </c>
      <c r="AC354" s="302">
        <f t="shared" si="161"/>
        <v>0</v>
      </c>
    </row>
    <row r="355" spans="3:52" ht="15" customHeight="1" x14ac:dyDescent="0.2">
      <c r="C355" s="246" t="s">
        <v>189</v>
      </c>
      <c r="D355" s="210">
        <v>4</v>
      </c>
      <c r="E355" s="175"/>
      <c r="F355" s="240"/>
      <c r="G355" s="496" t="s">
        <v>515</v>
      </c>
      <c r="H355" s="483">
        <f t="shared" si="159"/>
        <v>0</v>
      </c>
      <c r="I355" s="295"/>
      <c r="J355" s="176"/>
      <c r="K355" s="177"/>
      <c r="L355" s="240"/>
      <c r="M355" s="496" t="s">
        <v>515</v>
      </c>
      <c r="N355" s="483">
        <f t="shared" si="160"/>
        <v>0</v>
      </c>
      <c r="O355" s="176"/>
      <c r="P355" s="178"/>
      <c r="Q355" s="240"/>
      <c r="R355" s="496" t="s">
        <v>515</v>
      </c>
      <c r="S355" s="483">
        <f t="shared" si="162"/>
        <v>0</v>
      </c>
      <c r="T355" s="179"/>
      <c r="U355" s="178"/>
      <c r="V355" s="240"/>
      <c r="W355" s="496" t="s">
        <v>515</v>
      </c>
      <c r="X355" s="483">
        <f t="shared" ref="X355:X361" si="164">IF($W355="SI",$V355,"")</f>
        <v>0</v>
      </c>
      <c r="Y355" s="176"/>
      <c r="Z355" s="178"/>
      <c r="AA355" s="300"/>
      <c r="AB355" s="505" t="s">
        <v>515</v>
      </c>
      <c r="AC355" s="302">
        <f t="shared" si="161"/>
        <v>0</v>
      </c>
    </row>
    <row r="356" spans="3:52" ht="15" customHeight="1" x14ac:dyDescent="0.2">
      <c r="C356" s="207" t="s">
        <v>210</v>
      </c>
      <c r="D356" s="210">
        <v>5</v>
      </c>
      <c r="E356" s="175"/>
      <c r="F356" s="240"/>
      <c r="G356" s="496" t="s">
        <v>515</v>
      </c>
      <c r="H356" s="483">
        <f t="shared" si="159"/>
        <v>0</v>
      </c>
      <c r="I356" s="295"/>
      <c r="J356" s="176"/>
      <c r="K356" s="177"/>
      <c r="L356" s="240"/>
      <c r="M356" s="496" t="s">
        <v>515</v>
      </c>
      <c r="N356" s="483">
        <f t="shared" si="160"/>
        <v>0</v>
      </c>
      <c r="O356" s="176"/>
      <c r="P356" s="178"/>
      <c r="Q356" s="240"/>
      <c r="R356" s="496" t="s">
        <v>515</v>
      </c>
      <c r="S356" s="483">
        <f t="shared" si="162"/>
        <v>0</v>
      </c>
      <c r="T356" s="179"/>
      <c r="U356" s="178"/>
      <c r="V356" s="240"/>
      <c r="W356" s="496" t="s">
        <v>515</v>
      </c>
      <c r="X356" s="483">
        <f t="shared" si="164"/>
        <v>0</v>
      </c>
      <c r="Y356" s="176"/>
      <c r="Z356" s="177"/>
      <c r="AA356" s="300"/>
      <c r="AB356" s="505" t="s">
        <v>515</v>
      </c>
      <c r="AC356" s="302">
        <f t="shared" si="161"/>
        <v>0</v>
      </c>
    </row>
    <row r="357" spans="3:52" ht="15" customHeight="1" x14ac:dyDescent="0.2">
      <c r="C357" s="246"/>
      <c r="D357" s="210"/>
      <c r="E357" s="175"/>
      <c r="F357" s="240"/>
      <c r="G357" s="496" t="s">
        <v>515</v>
      </c>
      <c r="H357" s="483">
        <f t="shared" si="159"/>
        <v>0</v>
      </c>
      <c r="I357" s="295"/>
      <c r="J357" s="176"/>
      <c r="K357" s="177"/>
      <c r="L357" s="240"/>
      <c r="M357" s="496" t="s">
        <v>515</v>
      </c>
      <c r="N357" s="483">
        <f t="shared" si="160"/>
        <v>0</v>
      </c>
      <c r="O357" s="176"/>
      <c r="P357" s="178"/>
      <c r="Q357" s="240"/>
      <c r="R357" s="496" t="s">
        <v>515</v>
      </c>
      <c r="S357" s="483">
        <f t="shared" si="162"/>
        <v>0</v>
      </c>
      <c r="T357" s="179"/>
      <c r="U357" s="178"/>
      <c r="V357" s="240"/>
      <c r="W357" s="496" t="s">
        <v>515</v>
      </c>
      <c r="X357" s="483">
        <f t="shared" si="164"/>
        <v>0</v>
      </c>
      <c r="Y357" s="176"/>
      <c r="Z357" s="178"/>
      <c r="AA357" s="300"/>
      <c r="AB357" s="505" t="s">
        <v>515</v>
      </c>
      <c r="AC357" s="302">
        <f t="shared" si="161"/>
        <v>0</v>
      </c>
    </row>
    <row r="358" spans="3:52" ht="15" customHeight="1" x14ac:dyDescent="0.2">
      <c r="C358" s="242"/>
      <c r="D358" s="210"/>
      <c r="E358" s="175"/>
      <c r="F358" s="240"/>
      <c r="G358" s="496" t="s">
        <v>515</v>
      </c>
      <c r="H358" s="483">
        <f t="shared" si="159"/>
        <v>0</v>
      </c>
      <c r="I358" s="295"/>
      <c r="J358" s="176"/>
      <c r="K358" s="177"/>
      <c r="L358" s="240"/>
      <c r="M358" s="496" t="s">
        <v>515</v>
      </c>
      <c r="N358" s="483">
        <f t="shared" si="160"/>
        <v>0</v>
      </c>
      <c r="O358" s="176"/>
      <c r="P358" s="178"/>
      <c r="Q358" s="240"/>
      <c r="R358" s="496" t="s">
        <v>515</v>
      </c>
      <c r="S358" s="483">
        <f t="shared" si="162"/>
        <v>0</v>
      </c>
      <c r="T358" s="179"/>
      <c r="U358" s="178"/>
      <c r="V358" s="240"/>
      <c r="W358" s="496" t="s">
        <v>515</v>
      </c>
      <c r="X358" s="483">
        <f t="shared" si="164"/>
        <v>0</v>
      </c>
      <c r="Y358" s="176"/>
      <c r="Z358" s="177"/>
      <c r="AA358" s="300"/>
      <c r="AB358" s="505" t="s">
        <v>515</v>
      </c>
      <c r="AC358" s="302">
        <f t="shared" si="161"/>
        <v>0</v>
      </c>
    </row>
    <row r="359" spans="3:52" ht="15" customHeight="1" x14ac:dyDescent="0.2">
      <c r="C359" s="242"/>
      <c r="D359" s="210"/>
      <c r="E359" s="175"/>
      <c r="F359" s="240"/>
      <c r="G359" s="496" t="s">
        <v>515</v>
      </c>
      <c r="H359" s="483">
        <f t="shared" si="159"/>
        <v>0</v>
      </c>
      <c r="I359" s="295"/>
      <c r="J359" s="176"/>
      <c r="K359" s="177"/>
      <c r="L359" s="240"/>
      <c r="M359" s="496" t="s">
        <v>515</v>
      </c>
      <c r="N359" s="483">
        <f t="shared" si="160"/>
        <v>0</v>
      </c>
      <c r="O359" s="176"/>
      <c r="P359" s="178"/>
      <c r="Q359" s="240"/>
      <c r="R359" s="496" t="s">
        <v>515</v>
      </c>
      <c r="S359" s="483">
        <f t="shared" si="162"/>
        <v>0</v>
      </c>
      <c r="T359" s="179"/>
      <c r="U359" s="178"/>
      <c r="V359" s="240"/>
      <c r="W359" s="496" t="s">
        <v>515</v>
      </c>
      <c r="X359" s="483">
        <f t="shared" si="164"/>
        <v>0</v>
      </c>
      <c r="Y359" s="176"/>
      <c r="Z359" s="178"/>
      <c r="AA359" s="300"/>
      <c r="AB359" s="505" t="s">
        <v>515</v>
      </c>
      <c r="AC359" s="302">
        <f>IF($AB359="SI",$AA359,"")</f>
        <v>0</v>
      </c>
    </row>
    <row r="360" spans="3:52" ht="15" customHeight="1" x14ac:dyDescent="0.2">
      <c r="C360" s="242"/>
      <c r="D360" s="210"/>
      <c r="E360" s="175"/>
      <c r="F360" s="240"/>
      <c r="G360" s="496" t="s">
        <v>515</v>
      </c>
      <c r="H360" s="483">
        <f t="shared" si="159"/>
        <v>0</v>
      </c>
      <c r="I360" s="295"/>
      <c r="J360" s="176"/>
      <c r="K360" s="177"/>
      <c r="L360" s="240"/>
      <c r="M360" s="496" t="s">
        <v>515</v>
      </c>
      <c r="N360" s="483">
        <f t="shared" si="160"/>
        <v>0</v>
      </c>
      <c r="O360" s="176"/>
      <c r="P360" s="178"/>
      <c r="Q360" s="240"/>
      <c r="R360" s="496" t="s">
        <v>515</v>
      </c>
      <c r="S360" s="483">
        <f t="shared" si="162"/>
        <v>0</v>
      </c>
      <c r="T360" s="179"/>
      <c r="U360" s="178"/>
      <c r="V360" s="240"/>
      <c r="W360" s="496" t="s">
        <v>515</v>
      </c>
      <c r="X360" s="483">
        <f t="shared" si="164"/>
        <v>0</v>
      </c>
      <c r="Y360" s="176"/>
      <c r="Z360" s="177"/>
      <c r="AA360" s="300"/>
      <c r="AB360" s="505" t="s">
        <v>515</v>
      </c>
      <c r="AC360" s="302">
        <f t="shared" ref="AC360:AC361" si="165">IF($AB360="SI",$AA360,"")</f>
        <v>0</v>
      </c>
      <c r="AS360" s="169"/>
      <c r="AY360" s="649" t="s">
        <v>31</v>
      </c>
      <c r="AZ360" s="650"/>
    </row>
    <row r="361" spans="3:52" ht="15" customHeight="1" thickBot="1" x14ac:dyDescent="0.25">
      <c r="C361" s="242"/>
      <c r="D361" s="213"/>
      <c r="E361" s="175"/>
      <c r="F361" s="240"/>
      <c r="G361" s="496" t="s">
        <v>515</v>
      </c>
      <c r="H361" s="484">
        <f t="shared" si="159"/>
        <v>0</v>
      </c>
      <c r="I361" s="295"/>
      <c r="J361" s="176"/>
      <c r="K361" s="177"/>
      <c r="L361" s="240"/>
      <c r="M361" s="492" t="s">
        <v>515</v>
      </c>
      <c r="N361" s="483">
        <f t="shared" si="160"/>
        <v>0</v>
      </c>
      <c r="O361" s="179"/>
      <c r="P361" s="178"/>
      <c r="Q361" s="240"/>
      <c r="R361" s="492" t="s">
        <v>515</v>
      </c>
      <c r="S361" s="483">
        <f t="shared" si="162"/>
        <v>0</v>
      </c>
      <c r="T361" s="179"/>
      <c r="U361" s="178"/>
      <c r="V361" s="240"/>
      <c r="W361" s="492" t="s">
        <v>515</v>
      </c>
      <c r="X361" s="286">
        <f t="shared" si="164"/>
        <v>0</v>
      </c>
      <c r="Y361" s="176"/>
      <c r="Z361" s="178"/>
      <c r="AA361" s="300"/>
      <c r="AB361" s="505" t="s">
        <v>515</v>
      </c>
      <c r="AC361" s="302">
        <f t="shared" si="165"/>
        <v>0</v>
      </c>
      <c r="AE361" s="185" t="s">
        <v>93</v>
      </c>
      <c r="AF361" s="186" t="s">
        <v>94</v>
      </c>
      <c r="AG361" s="186" t="s">
        <v>95</v>
      </c>
      <c r="AH361" s="186" t="s">
        <v>96</v>
      </c>
      <c r="AI361" s="186" t="s">
        <v>97</v>
      </c>
      <c r="AJ361" s="190"/>
      <c r="AK361" s="193"/>
      <c r="AL361" s="198" t="s">
        <v>114</v>
      </c>
      <c r="AM361" s="186" t="s">
        <v>118</v>
      </c>
      <c r="AN361" s="197" t="s">
        <v>121</v>
      </c>
      <c r="AO361" s="196" t="s">
        <v>124</v>
      </c>
      <c r="AP361" s="199" t="s">
        <v>31</v>
      </c>
      <c r="AQ361" s="193"/>
      <c r="AR361" s="169"/>
      <c r="AS361" s="188"/>
      <c r="AT361" s="188"/>
      <c r="AY361" s="290" t="s">
        <v>252</v>
      </c>
      <c r="AZ361" s="291" t="s">
        <v>253</v>
      </c>
    </row>
    <row r="362" spans="3:52" ht="20.100000000000001" customHeight="1" thickTop="1" thickBot="1" x14ac:dyDescent="0.25">
      <c r="C362" s="215"/>
      <c r="D362" s="476"/>
      <c r="E362" s="467" t="s">
        <v>198</v>
      </c>
      <c r="F362" s="468">
        <f>SUM(F352:F361)</f>
        <v>0</v>
      </c>
      <c r="G362" s="494"/>
      <c r="H362" s="485">
        <f>SUM(H347:H361)</f>
        <v>0</v>
      </c>
      <c r="I362" s="216"/>
      <c r="J362" s="469" t="s">
        <v>114</v>
      </c>
      <c r="K362" s="481" t="s">
        <v>199</v>
      </c>
      <c r="L362" s="470">
        <f>SUM(L352:L361)</f>
        <v>0</v>
      </c>
      <c r="M362" s="499"/>
      <c r="N362" s="486">
        <f>SUM(N347:N361)</f>
        <v>0</v>
      </c>
      <c r="O362" s="471" t="s">
        <v>118</v>
      </c>
      <c r="P362" s="472" t="s">
        <v>199</v>
      </c>
      <c r="Q362" s="473">
        <f>SUM(Q352:Q361)</f>
        <v>0</v>
      </c>
      <c r="R362" s="500"/>
      <c r="S362" s="489">
        <f>SUM(S347:S361)</f>
        <v>0</v>
      </c>
      <c r="T362" s="474" t="s">
        <v>121</v>
      </c>
      <c r="U362" s="480" t="s">
        <v>199</v>
      </c>
      <c r="V362" s="477">
        <f>SUM(V352:V361)</f>
        <v>0</v>
      </c>
      <c r="W362" s="502"/>
      <c r="X362" s="487">
        <f>SUM(X347:X361)</f>
        <v>0</v>
      </c>
      <c r="Y362" s="475" t="s">
        <v>124</v>
      </c>
      <c r="Z362" s="479" t="s">
        <v>199</v>
      </c>
      <c r="AA362" s="478">
        <f>SUM(AA352:AA361)</f>
        <v>0</v>
      </c>
      <c r="AB362" s="506"/>
      <c r="AC362" s="488">
        <f>SUM(AC347:AC361)</f>
        <v>0</v>
      </c>
      <c r="AE362" s="189">
        <f>IF(AT362=1,F362,"")</f>
        <v>0</v>
      </c>
      <c r="AF362" s="189" t="str">
        <f>IF(AT362=2,F362,"")</f>
        <v/>
      </c>
      <c r="AG362" s="189" t="str">
        <f>IF(AT362=3,F362,"")</f>
        <v/>
      </c>
      <c r="AH362" s="189" t="str">
        <f>IF(AT362=4,F362,"")</f>
        <v/>
      </c>
      <c r="AI362" s="189" t="str">
        <f>IF(AT362=5,F362,"")</f>
        <v/>
      </c>
      <c r="AL362" s="189">
        <f>L362</f>
        <v>0</v>
      </c>
      <c r="AM362" s="189">
        <f>Q362</f>
        <v>0</v>
      </c>
      <c r="AN362" s="189">
        <f>V362</f>
        <v>0</v>
      </c>
      <c r="AO362" s="189">
        <f>AA362</f>
        <v>0</v>
      </c>
      <c r="AP362" s="189">
        <f>L362+Q362+V362+AA362</f>
        <v>0</v>
      </c>
      <c r="AR362" s="187"/>
      <c r="AS362" s="2" t="str">
        <f>VLOOKUP(F362,$AR$7:$AS$11,2)</f>
        <v>&lt; 95</v>
      </c>
      <c r="AT362" s="48">
        <f>VLOOKUP(F362,$AR$7:$AT$11,3)</f>
        <v>1</v>
      </c>
      <c r="AU362" s="190"/>
      <c r="AW362" s="190"/>
      <c r="AY362" s="292">
        <f>F362</f>
        <v>0</v>
      </c>
      <c r="AZ362" s="292">
        <f>L362+V362+AA362</f>
        <v>0</v>
      </c>
    </row>
    <row r="363" spans="3:52" ht="15" customHeight="1" thickBot="1" x14ac:dyDescent="0.25">
      <c r="H363" s="283"/>
      <c r="I363" s="16"/>
    </row>
    <row r="364" spans="3:52" ht="15" customHeight="1" x14ac:dyDescent="0.2">
      <c r="C364" s="634">
        <v>24</v>
      </c>
      <c r="D364" s="209">
        <v>1</v>
      </c>
      <c r="E364" s="204"/>
      <c r="F364" s="239"/>
      <c r="G364" s="495" t="s">
        <v>515</v>
      </c>
      <c r="H364" s="482">
        <f t="shared" ref="H364:H373" si="166">IF(G364="SI",F364,0)</f>
        <v>0</v>
      </c>
      <c r="I364" s="294"/>
      <c r="J364" s="205"/>
      <c r="K364" s="206"/>
      <c r="L364" s="239"/>
      <c r="M364" s="495" t="s">
        <v>515</v>
      </c>
      <c r="N364" s="482">
        <f t="shared" ref="N364:N373" si="167">IF($M364="SI",$L364,"")</f>
        <v>0</v>
      </c>
      <c r="O364" s="205"/>
      <c r="P364" s="206"/>
      <c r="Q364" s="239"/>
      <c r="R364" s="495" t="s">
        <v>515</v>
      </c>
      <c r="S364" s="482">
        <f>IF($R364="SI",$Q364,"")</f>
        <v>0</v>
      </c>
      <c r="T364" s="205"/>
      <c r="U364" s="206"/>
      <c r="V364" s="239"/>
      <c r="W364" s="495" t="s">
        <v>515</v>
      </c>
      <c r="X364" s="285">
        <f>IF($W364="SI",$V364,"")</f>
        <v>0</v>
      </c>
      <c r="Y364" s="205"/>
      <c r="Z364" s="206"/>
      <c r="AA364" s="303"/>
      <c r="AB364" s="504" t="s">
        <v>515</v>
      </c>
      <c r="AC364" s="301">
        <f t="shared" ref="AC364:AC370" si="168">IF($AB364="SI",$AA364,"")</f>
        <v>0</v>
      </c>
    </row>
    <row r="365" spans="3:52" ht="15" customHeight="1" x14ac:dyDescent="0.2">
      <c r="C365" s="635"/>
      <c r="D365" s="210">
        <v>2</v>
      </c>
      <c r="E365" s="175"/>
      <c r="F365" s="240"/>
      <c r="G365" s="496" t="s">
        <v>515</v>
      </c>
      <c r="H365" s="483">
        <f t="shared" si="166"/>
        <v>0</v>
      </c>
      <c r="I365" s="295"/>
      <c r="J365" s="176"/>
      <c r="K365" s="177"/>
      <c r="L365" s="240"/>
      <c r="M365" s="496" t="s">
        <v>515</v>
      </c>
      <c r="N365" s="483">
        <f t="shared" si="167"/>
        <v>0</v>
      </c>
      <c r="O365" s="176"/>
      <c r="P365" s="178"/>
      <c r="Q365" s="240"/>
      <c r="R365" s="496" t="s">
        <v>515</v>
      </c>
      <c r="S365" s="483">
        <f t="shared" ref="S365:S373" si="169">IF($R365="SI",$Q365,"")</f>
        <v>0</v>
      </c>
      <c r="T365" s="176"/>
      <c r="U365" s="178"/>
      <c r="V365" s="240"/>
      <c r="W365" s="496" t="s">
        <v>515</v>
      </c>
      <c r="X365" s="483">
        <f t="shared" ref="X365" si="170">IF($W365="SI",$V365,"")</f>
        <v>0</v>
      </c>
      <c r="Y365" s="176"/>
      <c r="Z365" s="177"/>
      <c r="AA365" s="300"/>
      <c r="AB365" s="505" t="s">
        <v>515</v>
      </c>
      <c r="AC365" s="302">
        <f t="shared" si="168"/>
        <v>0</v>
      </c>
    </row>
    <row r="366" spans="3:52" ht="15" customHeight="1" x14ac:dyDescent="0.2">
      <c r="C366" s="636"/>
      <c r="D366" s="210">
        <v>3</v>
      </c>
      <c r="E366" s="175"/>
      <c r="F366" s="240"/>
      <c r="G366" s="496" t="s">
        <v>515</v>
      </c>
      <c r="H366" s="483">
        <f t="shared" si="166"/>
        <v>0</v>
      </c>
      <c r="I366" s="295"/>
      <c r="J366" s="176"/>
      <c r="K366" s="177"/>
      <c r="L366" s="240"/>
      <c r="M366" s="496" t="s">
        <v>515</v>
      </c>
      <c r="N366" s="483">
        <f t="shared" si="167"/>
        <v>0</v>
      </c>
      <c r="O366" s="176"/>
      <c r="P366" s="178"/>
      <c r="Q366" s="240"/>
      <c r="R366" s="496" t="s">
        <v>515</v>
      </c>
      <c r="S366" s="483">
        <f t="shared" si="169"/>
        <v>0</v>
      </c>
      <c r="T366" s="179"/>
      <c r="U366" s="178"/>
      <c r="V366" s="240"/>
      <c r="W366" s="496" t="s">
        <v>515</v>
      </c>
      <c r="X366" s="483">
        <f>IF($W366="SI",$V366,"")</f>
        <v>0</v>
      </c>
      <c r="Y366" s="176"/>
      <c r="Z366" s="177"/>
      <c r="AA366" s="300"/>
      <c r="AB366" s="505" t="s">
        <v>515</v>
      </c>
      <c r="AC366" s="302">
        <f t="shared" si="168"/>
        <v>0</v>
      </c>
    </row>
    <row r="367" spans="3:52" ht="15" customHeight="1" x14ac:dyDescent="0.2">
      <c r="C367" s="246" t="s">
        <v>189</v>
      </c>
      <c r="D367" s="210">
        <v>4</v>
      </c>
      <c r="E367" s="175"/>
      <c r="F367" s="240"/>
      <c r="G367" s="496" t="s">
        <v>515</v>
      </c>
      <c r="H367" s="483">
        <f t="shared" si="166"/>
        <v>0</v>
      </c>
      <c r="I367" s="295"/>
      <c r="J367" s="176"/>
      <c r="K367" s="177"/>
      <c r="L367" s="240"/>
      <c r="M367" s="496" t="s">
        <v>515</v>
      </c>
      <c r="N367" s="483">
        <f t="shared" si="167"/>
        <v>0</v>
      </c>
      <c r="O367" s="176"/>
      <c r="P367" s="178"/>
      <c r="Q367" s="240"/>
      <c r="R367" s="496" t="s">
        <v>515</v>
      </c>
      <c r="S367" s="483">
        <f t="shared" si="169"/>
        <v>0</v>
      </c>
      <c r="T367" s="179"/>
      <c r="U367" s="178"/>
      <c r="V367" s="240"/>
      <c r="W367" s="496" t="s">
        <v>515</v>
      </c>
      <c r="X367" s="483">
        <f t="shared" ref="X367:X373" si="171">IF($W367="SI",$V367,"")</f>
        <v>0</v>
      </c>
      <c r="Y367" s="176"/>
      <c r="Z367" s="178"/>
      <c r="AA367" s="300"/>
      <c r="AB367" s="505" t="s">
        <v>515</v>
      </c>
      <c r="AC367" s="302">
        <f t="shared" si="168"/>
        <v>0</v>
      </c>
    </row>
    <row r="368" spans="3:52" ht="15" customHeight="1" x14ac:dyDescent="0.2">
      <c r="C368" s="207" t="s">
        <v>210</v>
      </c>
      <c r="D368" s="210">
        <v>5</v>
      </c>
      <c r="E368" s="175"/>
      <c r="F368" s="240"/>
      <c r="G368" s="496" t="s">
        <v>515</v>
      </c>
      <c r="H368" s="483">
        <f t="shared" si="166"/>
        <v>0</v>
      </c>
      <c r="I368" s="295"/>
      <c r="J368" s="176"/>
      <c r="K368" s="177"/>
      <c r="L368" s="240"/>
      <c r="M368" s="496" t="s">
        <v>515</v>
      </c>
      <c r="N368" s="483">
        <f t="shared" si="167"/>
        <v>0</v>
      </c>
      <c r="O368" s="176"/>
      <c r="P368" s="178"/>
      <c r="Q368" s="240"/>
      <c r="R368" s="496" t="s">
        <v>515</v>
      </c>
      <c r="S368" s="483">
        <f t="shared" si="169"/>
        <v>0</v>
      </c>
      <c r="T368" s="179"/>
      <c r="U368" s="178"/>
      <c r="V368" s="240"/>
      <c r="W368" s="496" t="s">
        <v>515</v>
      </c>
      <c r="X368" s="483">
        <f t="shared" si="171"/>
        <v>0</v>
      </c>
      <c r="Y368" s="176"/>
      <c r="Z368" s="177"/>
      <c r="AA368" s="300"/>
      <c r="AB368" s="505" t="s">
        <v>515</v>
      </c>
      <c r="AC368" s="302">
        <f t="shared" si="168"/>
        <v>0</v>
      </c>
    </row>
    <row r="369" spans="3:52" ht="15" customHeight="1" x14ac:dyDescent="0.2">
      <c r="C369" s="246"/>
      <c r="D369" s="210"/>
      <c r="E369" s="175"/>
      <c r="F369" s="240"/>
      <c r="G369" s="496" t="s">
        <v>515</v>
      </c>
      <c r="H369" s="483">
        <f t="shared" si="166"/>
        <v>0</v>
      </c>
      <c r="I369" s="295"/>
      <c r="J369" s="176"/>
      <c r="K369" s="177"/>
      <c r="L369" s="240"/>
      <c r="M369" s="496" t="s">
        <v>515</v>
      </c>
      <c r="N369" s="483">
        <f t="shared" si="167"/>
        <v>0</v>
      </c>
      <c r="O369" s="176"/>
      <c r="P369" s="178"/>
      <c r="Q369" s="240"/>
      <c r="R369" s="496" t="s">
        <v>515</v>
      </c>
      <c r="S369" s="483">
        <f t="shared" si="169"/>
        <v>0</v>
      </c>
      <c r="T369" s="179"/>
      <c r="U369" s="178"/>
      <c r="V369" s="240"/>
      <c r="W369" s="496" t="s">
        <v>515</v>
      </c>
      <c r="X369" s="483">
        <f t="shared" si="171"/>
        <v>0</v>
      </c>
      <c r="Y369" s="176"/>
      <c r="Z369" s="178"/>
      <c r="AA369" s="300"/>
      <c r="AB369" s="505" t="s">
        <v>515</v>
      </c>
      <c r="AC369" s="302">
        <f t="shared" si="168"/>
        <v>0</v>
      </c>
    </row>
    <row r="370" spans="3:52" ht="15" customHeight="1" x14ac:dyDescent="0.2">
      <c r="C370" s="242"/>
      <c r="D370" s="210"/>
      <c r="E370" s="175"/>
      <c r="F370" s="240"/>
      <c r="G370" s="496" t="s">
        <v>515</v>
      </c>
      <c r="H370" s="483">
        <f t="shared" si="166"/>
        <v>0</v>
      </c>
      <c r="I370" s="295"/>
      <c r="J370" s="176"/>
      <c r="K370" s="177"/>
      <c r="L370" s="240"/>
      <c r="M370" s="496" t="s">
        <v>515</v>
      </c>
      <c r="N370" s="483">
        <f t="shared" si="167"/>
        <v>0</v>
      </c>
      <c r="O370" s="176"/>
      <c r="P370" s="178"/>
      <c r="Q370" s="240"/>
      <c r="R370" s="496" t="s">
        <v>515</v>
      </c>
      <c r="S370" s="483">
        <f t="shared" si="169"/>
        <v>0</v>
      </c>
      <c r="T370" s="179"/>
      <c r="U370" s="178"/>
      <c r="V370" s="240"/>
      <c r="W370" s="496" t="s">
        <v>515</v>
      </c>
      <c r="X370" s="483">
        <f t="shared" si="171"/>
        <v>0</v>
      </c>
      <c r="Y370" s="176"/>
      <c r="Z370" s="177"/>
      <c r="AA370" s="300"/>
      <c r="AB370" s="505" t="s">
        <v>515</v>
      </c>
      <c r="AC370" s="302">
        <f t="shared" si="168"/>
        <v>0</v>
      </c>
    </row>
    <row r="371" spans="3:52" ht="15" customHeight="1" x14ac:dyDescent="0.2">
      <c r="C371" s="242"/>
      <c r="D371" s="210"/>
      <c r="E371" s="175"/>
      <c r="F371" s="240"/>
      <c r="G371" s="496" t="s">
        <v>515</v>
      </c>
      <c r="H371" s="483">
        <f t="shared" si="166"/>
        <v>0</v>
      </c>
      <c r="I371" s="295"/>
      <c r="J371" s="176"/>
      <c r="K371" s="177"/>
      <c r="L371" s="240"/>
      <c r="M371" s="496" t="s">
        <v>515</v>
      </c>
      <c r="N371" s="483">
        <f t="shared" si="167"/>
        <v>0</v>
      </c>
      <c r="O371" s="176"/>
      <c r="P371" s="178"/>
      <c r="Q371" s="240"/>
      <c r="R371" s="496" t="s">
        <v>515</v>
      </c>
      <c r="S371" s="483">
        <f t="shared" si="169"/>
        <v>0</v>
      </c>
      <c r="T371" s="179"/>
      <c r="U371" s="178"/>
      <c r="V371" s="240"/>
      <c r="W371" s="496" t="s">
        <v>515</v>
      </c>
      <c r="X371" s="483">
        <f t="shared" si="171"/>
        <v>0</v>
      </c>
      <c r="Y371" s="176"/>
      <c r="Z371" s="178"/>
      <c r="AA371" s="300"/>
      <c r="AB371" s="505" t="s">
        <v>515</v>
      </c>
      <c r="AC371" s="302">
        <f>IF($AB371="SI",$AA371,"")</f>
        <v>0</v>
      </c>
    </row>
    <row r="372" spans="3:52" ht="15" customHeight="1" x14ac:dyDescent="0.2">
      <c r="C372" s="242"/>
      <c r="D372" s="210"/>
      <c r="E372" s="175"/>
      <c r="F372" s="240"/>
      <c r="G372" s="496" t="s">
        <v>515</v>
      </c>
      <c r="H372" s="483">
        <f t="shared" si="166"/>
        <v>0</v>
      </c>
      <c r="I372" s="295"/>
      <c r="J372" s="176"/>
      <c r="K372" s="177"/>
      <c r="L372" s="240"/>
      <c r="M372" s="496" t="s">
        <v>515</v>
      </c>
      <c r="N372" s="483">
        <f t="shared" si="167"/>
        <v>0</v>
      </c>
      <c r="O372" s="176"/>
      <c r="P372" s="178"/>
      <c r="Q372" s="240"/>
      <c r="R372" s="496" t="s">
        <v>515</v>
      </c>
      <c r="S372" s="483">
        <f t="shared" si="169"/>
        <v>0</v>
      </c>
      <c r="T372" s="179"/>
      <c r="U372" s="178"/>
      <c r="V372" s="240"/>
      <c r="W372" s="496" t="s">
        <v>515</v>
      </c>
      <c r="X372" s="483">
        <f t="shared" si="171"/>
        <v>0</v>
      </c>
      <c r="Y372" s="176"/>
      <c r="Z372" s="177"/>
      <c r="AA372" s="300"/>
      <c r="AB372" s="505" t="s">
        <v>515</v>
      </c>
      <c r="AC372" s="302">
        <f t="shared" ref="AC372:AC373" si="172">IF($AB372="SI",$AA372,"")</f>
        <v>0</v>
      </c>
      <c r="AS372" s="169"/>
      <c r="AY372" s="649" t="s">
        <v>31</v>
      </c>
      <c r="AZ372" s="650"/>
    </row>
    <row r="373" spans="3:52" ht="15" customHeight="1" thickBot="1" x14ac:dyDescent="0.25">
      <c r="C373" s="242"/>
      <c r="D373" s="213"/>
      <c r="E373" s="175"/>
      <c r="F373" s="240"/>
      <c r="G373" s="496" t="s">
        <v>515</v>
      </c>
      <c r="H373" s="484">
        <f t="shared" si="166"/>
        <v>0</v>
      </c>
      <c r="I373" s="295"/>
      <c r="J373" s="176"/>
      <c r="K373" s="177"/>
      <c r="L373" s="240"/>
      <c r="M373" s="492" t="s">
        <v>515</v>
      </c>
      <c r="N373" s="483">
        <f t="shared" si="167"/>
        <v>0</v>
      </c>
      <c r="O373" s="179"/>
      <c r="P373" s="178"/>
      <c r="Q373" s="240"/>
      <c r="R373" s="492" t="s">
        <v>515</v>
      </c>
      <c r="S373" s="483">
        <f t="shared" si="169"/>
        <v>0</v>
      </c>
      <c r="T373" s="179"/>
      <c r="U373" s="178"/>
      <c r="V373" s="240"/>
      <c r="W373" s="492" t="s">
        <v>515</v>
      </c>
      <c r="X373" s="286">
        <f t="shared" si="171"/>
        <v>0</v>
      </c>
      <c r="Y373" s="176"/>
      <c r="Z373" s="178"/>
      <c r="AA373" s="300"/>
      <c r="AB373" s="505" t="s">
        <v>515</v>
      </c>
      <c r="AC373" s="302">
        <f t="shared" si="172"/>
        <v>0</v>
      </c>
      <c r="AE373" s="185" t="s">
        <v>93</v>
      </c>
      <c r="AF373" s="186" t="s">
        <v>94</v>
      </c>
      <c r="AG373" s="186" t="s">
        <v>95</v>
      </c>
      <c r="AH373" s="186" t="s">
        <v>96</v>
      </c>
      <c r="AI373" s="186" t="s">
        <v>97</v>
      </c>
      <c r="AJ373" s="190"/>
      <c r="AK373" s="193"/>
      <c r="AL373" s="198" t="s">
        <v>114</v>
      </c>
      <c r="AM373" s="186" t="s">
        <v>118</v>
      </c>
      <c r="AN373" s="197" t="s">
        <v>121</v>
      </c>
      <c r="AO373" s="196" t="s">
        <v>124</v>
      </c>
      <c r="AP373" s="199" t="s">
        <v>31</v>
      </c>
      <c r="AQ373" s="193"/>
      <c r="AR373" s="169"/>
      <c r="AS373" s="188"/>
      <c r="AT373" s="188"/>
      <c r="AY373" s="290" t="s">
        <v>252</v>
      </c>
      <c r="AZ373" s="291" t="s">
        <v>253</v>
      </c>
    </row>
    <row r="374" spans="3:52" ht="20.100000000000001" customHeight="1" thickTop="1" thickBot="1" x14ac:dyDescent="0.25">
      <c r="C374" s="215"/>
      <c r="D374" s="476"/>
      <c r="E374" s="467" t="s">
        <v>198</v>
      </c>
      <c r="F374" s="468">
        <f>SUM(F364:F373)</f>
        <v>0</v>
      </c>
      <c r="G374" s="494"/>
      <c r="H374" s="485">
        <f>SUM(H359:H373)</f>
        <v>0</v>
      </c>
      <c r="I374" s="216"/>
      <c r="J374" s="469" t="s">
        <v>114</v>
      </c>
      <c r="K374" s="481" t="s">
        <v>199</v>
      </c>
      <c r="L374" s="470">
        <f>SUM(L364:L373)</f>
        <v>0</v>
      </c>
      <c r="M374" s="499"/>
      <c r="N374" s="486">
        <f>SUM(N359:N373)</f>
        <v>0</v>
      </c>
      <c r="O374" s="471" t="s">
        <v>118</v>
      </c>
      <c r="P374" s="472" t="s">
        <v>199</v>
      </c>
      <c r="Q374" s="473">
        <f>SUM(Q364:Q373)</f>
        <v>0</v>
      </c>
      <c r="R374" s="500"/>
      <c r="S374" s="489">
        <f>SUM(S359:S373)</f>
        <v>0</v>
      </c>
      <c r="T374" s="474" t="s">
        <v>121</v>
      </c>
      <c r="U374" s="480" t="s">
        <v>199</v>
      </c>
      <c r="V374" s="477">
        <f>SUM(V364:V373)</f>
        <v>0</v>
      </c>
      <c r="W374" s="502"/>
      <c r="X374" s="487">
        <f>SUM(X359:X373)</f>
        <v>0</v>
      </c>
      <c r="Y374" s="475" t="s">
        <v>124</v>
      </c>
      <c r="Z374" s="479" t="s">
        <v>199</v>
      </c>
      <c r="AA374" s="478">
        <f>SUM(AA364:AA373)</f>
        <v>0</v>
      </c>
      <c r="AB374" s="506"/>
      <c r="AC374" s="488">
        <f>SUM(AC359:AC373)</f>
        <v>0</v>
      </c>
      <c r="AE374" s="189">
        <f>IF(AT374=1,F374,"")</f>
        <v>0</v>
      </c>
      <c r="AF374" s="189" t="str">
        <f>IF(AT374=2,F374,"")</f>
        <v/>
      </c>
      <c r="AG374" s="189" t="str">
        <f>IF(AT374=3,F374,"")</f>
        <v/>
      </c>
      <c r="AH374" s="189" t="str">
        <f>IF(AT374=4,F374,"")</f>
        <v/>
      </c>
      <c r="AI374" s="189" t="str">
        <f>IF(AT374=5,F374,"")</f>
        <v/>
      </c>
      <c r="AL374" s="189">
        <f>L374</f>
        <v>0</v>
      </c>
      <c r="AM374" s="189">
        <f>Q374</f>
        <v>0</v>
      </c>
      <c r="AN374" s="189">
        <f>V374</f>
        <v>0</v>
      </c>
      <c r="AO374" s="189">
        <f>AA374</f>
        <v>0</v>
      </c>
      <c r="AP374" s="189">
        <f>L374+Q374+V374+AA374</f>
        <v>0</v>
      </c>
      <c r="AR374" s="187"/>
      <c r="AS374" s="2" t="str">
        <f>VLOOKUP(F374,$AR$7:$AS$11,2)</f>
        <v>&lt; 95</v>
      </c>
      <c r="AT374" s="48">
        <f>VLOOKUP(F374,$AR$7:$AT$11,3)</f>
        <v>1</v>
      </c>
      <c r="AU374" s="190"/>
      <c r="AW374" s="190"/>
      <c r="AY374" s="292">
        <f>F374</f>
        <v>0</v>
      </c>
      <c r="AZ374" s="292">
        <f>L374+V374+AA374</f>
        <v>0</v>
      </c>
    </row>
    <row r="375" spans="3:52" ht="15" customHeight="1" thickBot="1" x14ac:dyDescent="0.25">
      <c r="H375" s="283"/>
      <c r="I375" s="16"/>
    </row>
    <row r="376" spans="3:52" ht="15" customHeight="1" x14ac:dyDescent="0.2">
      <c r="C376" s="634">
        <v>25</v>
      </c>
      <c r="D376" s="209">
        <v>1</v>
      </c>
      <c r="E376" s="204"/>
      <c r="F376" s="239"/>
      <c r="G376" s="495" t="s">
        <v>515</v>
      </c>
      <c r="H376" s="482">
        <f t="shared" ref="H376:H385" si="173">IF(G376="SI",F376,0)</f>
        <v>0</v>
      </c>
      <c r="I376" s="294"/>
      <c r="J376" s="205"/>
      <c r="K376" s="206"/>
      <c r="L376" s="239"/>
      <c r="M376" s="495" t="s">
        <v>515</v>
      </c>
      <c r="N376" s="482">
        <f t="shared" ref="N376:N385" si="174">IF($M376="SI",$L376,"")</f>
        <v>0</v>
      </c>
      <c r="O376" s="205"/>
      <c r="P376" s="206"/>
      <c r="Q376" s="239"/>
      <c r="R376" s="495" t="s">
        <v>515</v>
      </c>
      <c r="S376" s="482">
        <f>IF($R376="SI",$Q376,"")</f>
        <v>0</v>
      </c>
      <c r="T376" s="205"/>
      <c r="U376" s="206"/>
      <c r="V376" s="239"/>
      <c r="W376" s="495" t="s">
        <v>515</v>
      </c>
      <c r="X376" s="285">
        <f>IF($W376="SI",$V376,"")</f>
        <v>0</v>
      </c>
      <c r="Y376" s="205"/>
      <c r="Z376" s="206"/>
      <c r="AA376" s="303"/>
      <c r="AB376" s="504" t="s">
        <v>515</v>
      </c>
      <c r="AC376" s="301">
        <f t="shared" ref="AC376:AC382" si="175">IF($AB376="SI",$AA376,"")</f>
        <v>0</v>
      </c>
    </row>
    <row r="377" spans="3:52" ht="15" customHeight="1" x14ac:dyDescent="0.2">
      <c r="C377" s="635"/>
      <c r="D377" s="210">
        <v>2</v>
      </c>
      <c r="E377" s="175"/>
      <c r="F377" s="240"/>
      <c r="G377" s="496" t="s">
        <v>515</v>
      </c>
      <c r="H377" s="483">
        <f t="shared" si="173"/>
        <v>0</v>
      </c>
      <c r="I377" s="295"/>
      <c r="J377" s="176"/>
      <c r="K377" s="177"/>
      <c r="L377" s="240"/>
      <c r="M377" s="496" t="s">
        <v>515</v>
      </c>
      <c r="N377" s="483">
        <f t="shared" si="174"/>
        <v>0</v>
      </c>
      <c r="O377" s="176"/>
      <c r="P377" s="178"/>
      <c r="Q377" s="240"/>
      <c r="R377" s="496" t="s">
        <v>515</v>
      </c>
      <c r="S377" s="483">
        <f t="shared" ref="S377:S385" si="176">IF($R377="SI",$Q377,"")</f>
        <v>0</v>
      </c>
      <c r="T377" s="176"/>
      <c r="U377" s="178"/>
      <c r="V377" s="240"/>
      <c r="W377" s="496" t="s">
        <v>515</v>
      </c>
      <c r="X377" s="483">
        <f t="shared" ref="X377" si="177">IF($W377="SI",$V377,"")</f>
        <v>0</v>
      </c>
      <c r="Y377" s="176"/>
      <c r="Z377" s="177"/>
      <c r="AA377" s="300"/>
      <c r="AB377" s="505" t="s">
        <v>515</v>
      </c>
      <c r="AC377" s="302">
        <f t="shared" si="175"/>
        <v>0</v>
      </c>
    </row>
    <row r="378" spans="3:52" ht="15" customHeight="1" x14ac:dyDescent="0.2">
      <c r="C378" s="636"/>
      <c r="D378" s="210">
        <v>3</v>
      </c>
      <c r="E378" s="175"/>
      <c r="F378" s="240"/>
      <c r="G378" s="496" t="s">
        <v>515</v>
      </c>
      <c r="H378" s="483">
        <f t="shared" si="173"/>
        <v>0</v>
      </c>
      <c r="I378" s="295"/>
      <c r="J378" s="176"/>
      <c r="K378" s="177"/>
      <c r="L378" s="240"/>
      <c r="M378" s="496" t="s">
        <v>515</v>
      </c>
      <c r="N378" s="483">
        <f t="shared" si="174"/>
        <v>0</v>
      </c>
      <c r="O378" s="176"/>
      <c r="P378" s="178"/>
      <c r="Q378" s="240"/>
      <c r="R378" s="496" t="s">
        <v>515</v>
      </c>
      <c r="S378" s="483">
        <f t="shared" si="176"/>
        <v>0</v>
      </c>
      <c r="T378" s="179"/>
      <c r="U378" s="178"/>
      <c r="V378" s="240"/>
      <c r="W378" s="496" t="s">
        <v>515</v>
      </c>
      <c r="X378" s="483">
        <f>IF($W378="SI",$V378,"")</f>
        <v>0</v>
      </c>
      <c r="Y378" s="176"/>
      <c r="Z378" s="177"/>
      <c r="AA378" s="300"/>
      <c r="AB378" s="505" t="s">
        <v>515</v>
      </c>
      <c r="AC378" s="302">
        <f t="shared" si="175"/>
        <v>0</v>
      </c>
    </row>
    <row r="379" spans="3:52" ht="15" customHeight="1" x14ac:dyDescent="0.2">
      <c r="C379" s="246" t="s">
        <v>189</v>
      </c>
      <c r="D379" s="210">
        <v>4</v>
      </c>
      <c r="E379" s="175"/>
      <c r="F379" s="240"/>
      <c r="G379" s="496" t="s">
        <v>515</v>
      </c>
      <c r="H379" s="483">
        <f t="shared" si="173"/>
        <v>0</v>
      </c>
      <c r="I379" s="295"/>
      <c r="J379" s="176"/>
      <c r="K379" s="177"/>
      <c r="L379" s="240"/>
      <c r="M379" s="496" t="s">
        <v>515</v>
      </c>
      <c r="N379" s="483">
        <f t="shared" si="174"/>
        <v>0</v>
      </c>
      <c r="O379" s="176"/>
      <c r="P379" s="178"/>
      <c r="Q379" s="240"/>
      <c r="R379" s="496" t="s">
        <v>515</v>
      </c>
      <c r="S379" s="483">
        <f t="shared" si="176"/>
        <v>0</v>
      </c>
      <c r="T379" s="179"/>
      <c r="U379" s="178"/>
      <c r="V379" s="240"/>
      <c r="W379" s="496" t="s">
        <v>515</v>
      </c>
      <c r="X379" s="483">
        <f t="shared" ref="X379:X385" si="178">IF($W379="SI",$V379,"")</f>
        <v>0</v>
      </c>
      <c r="Y379" s="176"/>
      <c r="Z379" s="178"/>
      <c r="AA379" s="300"/>
      <c r="AB379" s="505" t="s">
        <v>515</v>
      </c>
      <c r="AC379" s="302">
        <f t="shared" si="175"/>
        <v>0</v>
      </c>
    </row>
    <row r="380" spans="3:52" ht="15" customHeight="1" x14ac:dyDescent="0.2">
      <c r="C380" s="207" t="s">
        <v>210</v>
      </c>
      <c r="D380" s="210">
        <v>5</v>
      </c>
      <c r="E380" s="175"/>
      <c r="F380" s="240"/>
      <c r="G380" s="496" t="s">
        <v>515</v>
      </c>
      <c r="H380" s="483">
        <f t="shared" si="173"/>
        <v>0</v>
      </c>
      <c r="I380" s="295"/>
      <c r="J380" s="176"/>
      <c r="K380" s="177"/>
      <c r="L380" s="240"/>
      <c r="M380" s="496" t="s">
        <v>515</v>
      </c>
      <c r="N380" s="483">
        <f t="shared" si="174"/>
        <v>0</v>
      </c>
      <c r="O380" s="176"/>
      <c r="P380" s="178"/>
      <c r="Q380" s="240"/>
      <c r="R380" s="496" t="s">
        <v>515</v>
      </c>
      <c r="S380" s="483">
        <f t="shared" si="176"/>
        <v>0</v>
      </c>
      <c r="T380" s="179"/>
      <c r="U380" s="178"/>
      <c r="V380" s="240"/>
      <c r="W380" s="496" t="s">
        <v>515</v>
      </c>
      <c r="X380" s="483">
        <f t="shared" si="178"/>
        <v>0</v>
      </c>
      <c r="Y380" s="176"/>
      <c r="Z380" s="177"/>
      <c r="AA380" s="300"/>
      <c r="AB380" s="505" t="s">
        <v>515</v>
      </c>
      <c r="AC380" s="302">
        <f t="shared" si="175"/>
        <v>0</v>
      </c>
    </row>
    <row r="381" spans="3:52" ht="15" customHeight="1" x14ac:dyDescent="0.2">
      <c r="C381" s="246"/>
      <c r="D381" s="210"/>
      <c r="E381" s="175"/>
      <c r="F381" s="240"/>
      <c r="G381" s="496" t="s">
        <v>515</v>
      </c>
      <c r="H381" s="483">
        <f t="shared" si="173"/>
        <v>0</v>
      </c>
      <c r="I381" s="295"/>
      <c r="J381" s="176"/>
      <c r="K381" s="177"/>
      <c r="L381" s="240"/>
      <c r="M381" s="496" t="s">
        <v>515</v>
      </c>
      <c r="N381" s="483">
        <f t="shared" si="174"/>
        <v>0</v>
      </c>
      <c r="O381" s="176"/>
      <c r="P381" s="178"/>
      <c r="Q381" s="240"/>
      <c r="R381" s="496" t="s">
        <v>515</v>
      </c>
      <c r="S381" s="483">
        <f t="shared" si="176"/>
        <v>0</v>
      </c>
      <c r="T381" s="179"/>
      <c r="U381" s="178"/>
      <c r="V381" s="240"/>
      <c r="W381" s="496" t="s">
        <v>515</v>
      </c>
      <c r="X381" s="483">
        <f t="shared" si="178"/>
        <v>0</v>
      </c>
      <c r="Y381" s="176"/>
      <c r="Z381" s="178"/>
      <c r="AA381" s="300"/>
      <c r="AB381" s="505" t="s">
        <v>515</v>
      </c>
      <c r="AC381" s="302">
        <f t="shared" si="175"/>
        <v>0</v>
      </c>
    </row>
    <row r="382" spans="3:52" ht="15" customHeight="1" x14ac:dyDescent="0.2">
      <c r="C382" s="242"/>
      <c r="D382" s="210"/>
      <c r="E382" s="175"/>
      <c r="F382" s="240"/>
      <c r="G382" s="496" t="s">
        <v>515</v>
      </c>
      <c r="H382" s="483">
        <f t="shared" si="173"/>
        <v>0</v>
      </c>
      <c r="I382" s="295"/>
      <c r="J382" s="176"/>
      <c r="K382" s="177"/>
      <c r="L382" s="240"/>
      <c r="M382" s="496" t="s">
        <v>515</v>
      </c>
      <c r="N382" s="483">
        <f t="shared" si="174"/>
        <v>0</v>
      </c>
      <c r="O382" s="176"/>
      <c r="P382" s="178"/>
      <c r="Q382" s="240"/>
      <c r="R382" s="496" t="s">
        <v>515</v>
      </c>
      <c r="S382" s="483">
        <f t="shared" si="176"/>
        <v>0</v>
      </c>
      <c r="T382" s="179"/>
      <c r="U382" s="178"/>
      <c r="V382" s="240"/>
      <c r="W382" s="496" t="s">
        <v>515</v>
      </c>
      <c r="X382" s="483">
        <f t="shared" si="178"/>
        <v>0</v>
      </c>
      <c r="Y382" s="176"/>
      <c r="Z382" s="177"/>
      <c r="AA382" s="300"/>
      <c r="AB382" s="505" t="s">
        <v>515</v>
      </c>
      <c r="AC382" s="302">
        <f t="shared" si="175"/>
        <v>0</v>
      </c>
    </row>
    <row r="383" spans="3:52" ht="15" customHeight="1" x14ac:dyDescent="0.2">
      <c r="C383" s="242"/>
      <c r="D383" s="210"/>
      <c r="E383" s="175"/>
      <c r="F383" s="240"/>
      <c r="G383" s="496" t="s">
        <v>515</v>
      </c>
      <c r="H383" s="483">
        <f t="shared" si="173"/>
        <v>0</v>
      </c>
      <c r="I383" s="295"/>
      <c r="J383" s="176"/>
      <c r="K383" s="177"/>
      <c r="L383" s="240"/>
      <c r="M383" s="496" t="s">
        <v>515</v>
      </c>
      <c r="N383" s="483">
        <f t="shared" si="174"/>
        <v>0</v>
      </c>
      <c r="O383" s="176"/>
      <c r="P383" s="178"/>
      <c r="Q383" s="240"/>
      <c r="R383" s="496" t="s">
        <v>515</v>
      </c>
      <c r="S383" s="483">
        <f t="shared" si="176"/>
        <v>0</v>
      </c>
      <c r="T383" s="179"/>
      <c r="U383" s="178"/>
      <c r="V383" s="240"/>
      <c r="W383" s="496" t="s">
        <v>515</v>
      </c>
      <c r="X383" s="483">
        <f t="shared" si="178"/>
        <v>0</v>
      </c>
      <c r="Y383" s="176"/>
      <c r="Z383" s="178"/>
      <c r="AA383" s="300"/>
      <c r="AB383" s="505" t="s">
        <v>515</v>
      </c>
      <c r="AC383" s="302">
        <f>IF($AB383="SI",$AA383,"")</f>
        <v>0</v>
      </c>
    </row>
    <row r="384" spans="3:52" ht="15" customHeight="1" x14ac:dyDescent="0.2">
      <c r="C384" s="242"/>
      <c r="D384" s="210"/>
      <c r="E384" s="175"/>
      <c r="F384" s="240"/>
      <c r="G384" s="496" t="s">
        <v>515</v>
      </c>
      <c r="H384" s="483">
        <f t="shared" si="173"/>
        <v>0</v>
      </c>
      <c r="I384" s="295"/>
      <c r="J384" s="176"/>
      <c r="K384" s="177"/>
      <c r="L384" s="240"/>
      <c r="M384" s="496" t="s">
        <v>515</v>
      </c>
      <c r="N384" s="483">
        <f t="shared" si="174"/>
        <v>0</v>
      </c>
      <c r="O384" s="176"/>
      <c r="P384" s="178"/>
      <c r="Q384" s="240"/>
      <c r="R384" s="496" t="s">
        <v>515</v>
      </c>
      <c r="S384" s="483">
        <f t="shared" si="176"/>
        <v>0</v>
      </c>
      <c r="T384" s="179"/>
      <c r="U384" s="178"/>
      <c r="V384" s="240"/>
      <c r="W384" s="496" t="s">
        <v>515</v>
      </c>
      <c r="X384" s="483">
        <f t="shared" si="178"/>
        <v>0</v>
      </c>
      <c r="Y384" s="176"/>
      <c r="Z384" s="177"/>
      <c r="AA384" s="300"/>
      <c r="AB384" s="505" t="s">
        <v>515</v>
      </c>
      <c r="AC384" s="302">
        <f t="shared" ref="AC384:AC385" si="179">IF($AB384="SI",$AA384,"")</f>
        <v>0</v>
      </c>
      <c r="AS384" s="169"/>
      <c r="AY384" s="649" t="s">
        <v>31</v>
      </c>
      <c r="AZ384" s="650"/>
    </row>
    <row r="385" spans="3:52" ht="15" customHeight="1" thickBot="1" x14ac:dyDescent="0.25">
      <c r="C385" s="242"/>
      <c r="D385" s="213"/>
      <c r="E385" s="175"/>
      <c r="F385" s="240"/>
      <c r="G385" s="496" t="s">
        <v>515</v>
      </c>
      <c r="H385" s="484">
        <f t="shared" si="173"/>
        <v>0</v>
      </c>
      <c r="I385" s="295"/>
      <c r="J385" s="176"/>
      <c r="K385" s="177"/>
      <c r="L385" s="240"/>
      <c r="M385" s="492" t="s">
        <v>515</v>
      </c>
      <c r="N385" s="483">
        <f t="shared" si="174"/>
        <v>0</v>
      </c>
      <c r="O385" s="179"/>
      <c r="P385" s="178"/>
      <c r="Q385" s="240"/>
      <c r="R385" s="492" t="s">
        <v>515</v>
      </c>
      <c r="S385" s="483">
        <f t="shared" si="176"/>
        <v>0</v>
      </c>
      <c r="T385" s="179"/>
      <c r="U385" s="178"/>
      <c r="V385" s="240"/>
      <c r="W385" s="492" t="s">
        <v>515</v>
      </c>
      <c r="X385" s="286">
        <f t="shared" si="178"/>
        <v>0</v>
      </c>
      <c r="Y385" s="176"/>
      <c r="Z385" s="178"/>
      <c r="AA385" s="300"/>
      <c r="AB385" s="505" t="s">
        <v>515</v>
      </c>
      <c r="AC385" s="302">
        <f t="shared" si="179"/>
        <v>0</v>
      </c>
      <c r="AE385" s="185" t="s">
        <v>93</v>
      </c>
      <c r="AF385" s="186" t="s">
        <v>94</v>
      </c>
      <c r="AG385" s="186" t="s">
        <v>95</v>
      </c>
      <c r="AH385" s="186" t="s">
        <v>96</v>
      </c>
      <c r="AI385" s="186" t="s">
        <v>97</v>
      </c>
      <c r="AJ385" s="190"/>
      <c r="AK385" s="193"/>
      <c r="AL385" s="198" t="s">
        <v>114</v>
      </c>
      <c r="AM385" s="186" t="s">
        <v>118</v>
      </c>
      <c r="AN385" s="197" t="s">
        <v>121</v>
      </c>
      <c r="AO385" s="196" t="s">
        <v>124</v>
      </c>
      <c r="AP385" s="199" t="s">
        <v>31</v>
      </c>
      <c r="AQ385" s="193"/>
      <c r="AR385" s="169"/>
      <c r="AS385" s="188"/>
      <c r="AT385" s="188"/>
      <c r="AY385" s="290" t="s">
        <v>252</v>
      </c>
      <c r="AZ385" s="291" t="s">
        <v>253</v>
      </c>
    </row>
    <row r="386" spans="3:52" ht="20.100000000000001" customHeight="1" thickTop="1" thickBot="1" x14ac:dyDescent="0.25">
      <c r="C386" s="215"/>
      <c r="D386" s="476"/>
      <c r="E386" s="467" t="s">
        <v>198</v>
      </c>
      <c r="F386" s="468">
        <f>SUM(F376:F385)</f>
        <v>0</v>
      </c>
      <c r="G386" s="494"/>
      <c r="H386" s="485">
        <f>SUM(H371:H385)</f>
        <v>0</v>
      </c>
      <c r="I386" s="216"/>
      <c r="J386" s="469" t="s">
        <v>114</v>
      </c>
      <c r="K386" s="481" t="s">
        <v>199</v>
      </c>
      <c r="L386" s="470">
        <f>SUM(L376:L385)</f>
        <v>0</v>
      </c>
      <c r="M386" s="499"/>
      <c r="N386" s="486">
        <f>SUM(N371:N385)</f>
        <v>0</v>
      </c>
      <c r="O386" s="471" t="s">
        <v>118</v>
      </c>
      <c r="P386" s="472" t="s">
        <v>199</v>
      </c>
      <c r="Q386" s="473">
        <f>SUM(Q376:Q385)</f>
        <v>0</v>
      </c>
      <c r="R386" s="500"/>
      <c r="S386" s="489">
        <f>SUM(S371:S385)</f>
        <v>0</v>
      </c>
      <c r="T386" s="474" t="s">
        <v>121</v>
      </c>
      <c r="U386" s="480" t="s">
        <v>199</v>
      </c>
      <c r="V386" s="477">
        <f>SUM(V376:V385)</f>
        <v>0</v>
      </c>
      <c r="W386" s="502"/>
      <c r="X386" s="487">
        <f>SUM(X371:X385)</f>
        <v>0</v>
      </c>
      <c r="Y386" s="475" t="s">
        <v>124</v>
      </c>
      <c r="Z386" s="479" t="s">
        <v>199</v>
      </c>
      <c r="AA386" s="478">
        <f>SUM(AA376:AA385)</f>
        <v>0</v>
      </c>
      <c r="AB386" s="506"/>
      <c r="AC386" s="488">
        <f>SUM(AC371:AC385)</f>
        <v>0</v>
      </c>
      <c r="AE386" s="189">
        <f>IF(AT386=1,F386,"")</f>
        <v>0</v>
      </c>
      <c r="AF386" s="189" t="str">
        <f>IF(AT386=2,F386,"")</f>
        <v/>
      </c>
      <c r="AG386" s="189" t="str">
        <f>IF(AT386=3,F386,"")</f>
        <v/>
      </c>
      <c r="AH386" s="189" t="str">
        <f>IF(AT386=4,F386,"")</f>
        <v/>
      </c>
      <c r="AI386" s="189" t="str">
        <f>IF(AT386=5,F386,"")</f>
        <v/>
      </c>
      <c r="AL386" s="189">
        <f>L386</f>
        <v>0</v>
      </c>
      <c r="AM386" s="189">
        <f>Q386</f>
        <v>0</v>
      </c>
      <c r="AN386" s="189">
        <f>V386</f>
        <v>0</v>
      </c>
      <c r="AO386" s="189">
        <f>AA386</f>
        <v>0</v>
      </c>
      <c r="AP386" s="189">
        <f>L386+Q386+V386+AA386</f>
        <v>0</v>
      </c>
      <c r="AR386" s="187"/>
      <c r="AS386" s="2" t="str">
        <f>VLOOKUP(F386,$AR$7:$AS$11,2)</f>
        <v>&lt; 95</v>
      </c>
      <c r="AT386" s="48">
        <f>VLOOKUP(F386,$AR$7:$AT$11,3)</f>
        <v>1</v>
      </c>
      <c r="AU386" s="190"/>
      <c r="AW386" s="190"/>
      <c r="AY386" s="292">
        <f>F386</f>
        <v>0</v>
      </c>
      <c r="AZ386" s="292">
        <f>L386+V386+AA386</f>
        <v>0</v>
      </c>
    </row>
    <row r="387" spans="3:52" x14ac:dyDescent="0.2">
      <c r="I387" s="16"/>
    </row>
    <row r="388" spans="3:52" x14ac:dyDescent="0.2">
      <c r="I388" s="16"/>
    </row>
    <row r="389" spans="3:52" x14ac:dyDescent="0.2">
      <c r="I389" s="16"/>
    </row>
    <row r="390" spans="3:52" x14ac:dyDescent="0.2">
      <c r="I390" s="16"/>
    </row>
    <row r="391" spans="3:52" x14ac:dyDescent="0.2">
      <c r="I391" s="16"/>
    </row>
    <row r="392" spans="3:52" x14ac:dyDescent="0.2">
      <c r="I392" s="16"/>
    </row>
    <row r="393" spans="3:52" x14ac:dyDescent="0.2">
      <c r="I393" s="16"/>
    </row>
    <row r="394" spans="3:52" x14ac:dyDescent="0.2">
      <c r="I394" s="16"/>
    </row>
    <row r="395" spans="3:52" x14ac:dyDescent="0.2">
      <c r="I395" s="16"/>
    </row>
    <row r="396" spans="3:52" x14ac:dyDescent="0.2">
      <c r="I396" s="16"/>
    </row>
    <row r="397" spans="3:52" x14ac:dyDescent="0.2">
      <c r="I397" s="16"/>
    </row>
    <row r="398" spans="3:52" x14ac:dyDescent="0.2">
      <c r="I398" s="16"/>
    </row>
    <row r="399" spans="3:52" x14ac:dyDescent="0.2">
      <c r="I399" s="16"/>
    </row>
    <row r="400" spans="3:52" x14ac:dyDescent="0.2">
      <c r="I400" s="16"/>
    </row>
    <row r="401" spans="9:9" x14ac:dyDescent="0.2">
      <c r="I401" s="16"/>
    </row>
    <row r="402" spans="9:9" x14ac:dyDescent="0.2">
      <c r="I402" s="16"/>
    </row>
    <row r="403" spans="9:9" x14ac:dyDescent="0.2">
      <c r="I403" s="16"/>
    </row>
    <row r="404" spans="9:9" x14ac:dyDescent="0.2">
      <c r="I404" s="16"/>
    </row>
    <row r="405" spans="9:9" x14ac:dyDescent="0.2">
      <c r="I405" s="16"/>
    </row>
    <row r="406" spans="9:9" x14ac:dyDescent="0.2">
      <c r="I406" s="16"/>
    </row>
    <row r="407" spans="9:9" x14ac:dyDescent="0.2">
      <c r="I407" s="16"/>
    </row>
    <row r="408" spans="9:9" x14ac:dyDescent="0.2">
      <c r="I408" s="16"/>
    </row>
    <row r="409" spans="9:9" x14ac:dyDescent="0.2">
      <c r="I409" s="16"/>
    </row>
    <row r="410" spans="9:9" x14ac:dyDescent="0.2">
      <c r="I410" s="16"/>
    </row>
    <row r="411" spans="9:9" x14ac:dyDescent="0.2">
      <c r="I411" s="16"/>
    </row>
    <row r="412" spans="9:9" x14ac:dyDescent="0.2">
      <c r="I412" s="16"/>
    </row>
    <row r="413" spans="9:9" x14ac:dyDescent="0.2">
      <c r="I413" s="16"/>
    </row>
    <row r="414" spans="9:9" x14ac:dyDescent="0.2">
      <c r="I414" s="16"/>
    </row>
    <row r="415" spans="9:9" x14ac:dyDescent="0.2">
      <c r="I415" s="16"/>
    </row>
    <row r="416" spans="9:9" x14ac:dyDescent="0.2">
      <c r="I416" s="16"/>
    </row>
    <row r="417" spans="9:9" x14ac:dyDescent="0.2">
      <c r="I417" s="16"/>
    </row>
    <row r="418" spans="9:9" x14ac:dyDescent="0.2">
      <c r="I418" s="16"/>
    </row>
    <row r="419" spans="9:9" x14ac:dyDescent="0.2">
      <c r="I419" s="16"/>
    </row>
    <row r="420" spans="9:9" x14ac:dyDescent="0.2">
      <c r="I420" s="16"/>
    </row>
    <row r="421" spans="9:9" x14ac:dyDescent="0.2">
      <c r="I421" s="16"/>
    </row>
    <row r="422" spans="9:9" x14ac:dyDescent="0.2">
      <c r="I422" s="16"/>
    </row>
    <row r="423" spans="9:9" x14ac:dyDescent="0.2">
      <c r="I423" s="16"/>
    </row>
    <row r="424" spans="9:9" x14ac:dyDescent="0.2">
      <c r="I424" s="16"/>
    </row>
    <row r="425" spans="9:9" x14ac:dyDescent="0.2">
      <c r="I425" s="16"/>
    </row>
    <row r="426" spans="9:9" x14ac:dyDescent="0.2">
      <c r="I426" s="16"/>
    </row>
    <row r="427" spans="9:9" x14ac:dyDescent="0.2">
      <c r="I427" s="16"/>
    </row>
    <row r="428" spans="9:9" x14ac:dyDescent="0.2">
      <c r="I428" s="16"/>
    </row>
    <row r="429" spans="9:9" x14ac:dyDescent="0.2">
      <c r="I429" s="16"/>
    </row>
    <row r="430" spans="9:9" x14ac:dyDescent="0.2">
      <c r="I430" s="16"/>
    </row>
    <row r="431" spans="9:9" x14ac:dyDescent="0.2">
      <c r="I431" s="16"/>
    </row>
    <row r="432" spans="9:9" x14ac:dyDescent="0.2">
      <c r="I432" s="16"/>
    </row>
    <row r="433" spans="9:9" x14ac:dyDescent="0.2">
      <c r="I433" s="16"/>
    </row>
    <row r="434" spans="9:9" x14ac:dyDescent="0.2">
      <c r="I434" s="16"/>
    </row>
    <row r="435" spans="9:9" x14ac:dyDescent="0.2">
      <c r="I435" s="16"/>
    </row>
    <row r="436" spans="9:9" x14ac:dyDescent="0.2">
      <c r="I436" s="16"/>
    </row>
    <row r="437" spans="9:9" x14ac:dyDescent="0.2">
      <c r="I437" s="16"/>
    </row>
    <row r="438" spans="9:9" x14ac:dyDescent="0.2">
      <c r="I438" s="16"/>
    </row>
    <row r="439" spans="9:9" x14ac:dyDescent="0.2">
      <c r="I439" s="16"/>
    </row>
    <row r="440" spans="9:9" x14ac:dyDescent="0.2">
      <c r="I440" s="16"/>
    </row>
    <row r="441" spans="9:9" x14ac:dyDescent="0.2">
      <c r="I441" s="16"/>
    </row>
    <row r="442" spans="9:9" x14ac:dyDescent="0.2">
      <c r="I442" s="16"/>
    </row>
    <row r="443" spans="9:9" x14ac:dyDescent="0.2">
      <c r="I443" s="16"/>
    </row>
    <row r="444" spans="9:9" x14ac:dyDescent="0.2">
      <c r="I444" s="16"/>
    </row>
    <row r="445" spans="9:9" x14ac:dyDescent="0.2">
      <c r="I445" s="16"/>
    </row>
    <row r="446" spans="9:9" x14ac:dyDescent="0.2">
      <c r="I446" s="16"/>
    </row>
    <row r="447" spans="9:9" x14ac:dyDescent="0.2">
      <c r="I447" s="16"/>
    </row>
    <row r="448" spans="9:9" x14ac:dyDescent="0.2">
      <c r="I448" s="16"/>
    </row>
    <row r="449" spans="9:9" x14ac:dyDescent="0.2">
      <c r="I449" s="16"/>
    </row>
    <row r="450" spans="9:9" x14ac:dyDescent="0.2">
      <c r="I450" s="16"/>
    </row>
    <row r="451" spans="9:9" x14ac:dyDescent="0.2">
      <c r="I451" s="16"/>
    </row>
    <row r="452" spans="9:9" x14ac:dyDescent="0.2">
      <c r="I452" s="16"/>
    </row>
    <row r="453" spans="9:9" x14ac:dyDescent="0.2">
      <c r="I453" s="16"/>
    </row>
    <row r="454" spans="9:9" x14ac:dyDescent="0.2">
      <c r="I454" s="16"/>
    </row>
    <row r="455" spans="9:9" x14ac:dyDescent="0.2">
      <c r="I455" s="16"/>
    </row>
    <row r="456" spans="9:9" x14ac:dyDescent="0.2">
      <c r="I456" s="16"/>
    </row>
    <row r="457" spans="9:9" x14ac:dyDescent="0.2">
      <c r="I457" s="16"/>
    </row>
    <row r="458" spans="9:9" x14ac:dyDescent="0.2">
      <c r="I458" s="16"/>
    </row>
    <row r="459" spans="9:9" x14ac:dyDescent="0.2">
      <c r="I459" s="16"/>
    </row>
    <row r="460" spans="9:9" x14ac:dyDescent="0.2">
      <c r="I460" s="16"/>
    </row>
    <row r="461" spans="9:9" x14ac:dyDescent="0.2">
      <c r="I461" s="16"/>
    </row>
    <row r="462" spans="9:9" x14ac:dyDescent="0.2">
      <c r="I462" s="16"/>
    </row>
    <row r="463" spans="9:9" x14ac:dyDescent="0.2">
      <c r="I463" s="16"/>
    </row>
    <row r="464" spans="9:9" x14ac:dyDescent="0.2">
      <c r="I464" s="16"/>
    </row>
    <row r="465" spans="9:9" x14ac:dyDescent="0.2">
      <c r="I465" s="16"/>
    </row>
    <row r="466" spans="9:9" x14ac:dyDescent="0.2">
      <c r="I466" s="16"/>
    </row>
    <row r="467" spans="9:9" x14ac:dyDescent="0.2">
      <c r="I467" s="16"/>
    </row>
    <row r="468" spans="9:9" x14ac:dyDescent="0.2">
      <c r="I468" s="16"/>
    </row>
    <row r="469" spans="9:9" x14ac:dyDescent="0.2">
      <c r="I469" s="16"/>
    </row>
    <row r="470" spans="9:9" x14ac:dyDescent="0.2">
      <c r="I470" s="16"/>
    </row>
    <row r="471" spans="9:9" x14ac:dyDescent="0.2">
      <c r="I471" s="16"/>
    </row>
    <row r="472" spans="9:9" x14ac:dyDescent="0.2">
      <c r="I472" s="16"/>
    </row>
    <row r="473" spans="9:9" x14ac:dyDescent="0.2">
      <c r="I473" s="16"/>
    </row>
    <row r="474" spans="9:9" x14ac:dyDescent="0.2">
      <c r="I474" s="16"/>
    </row>
    <row r="475" spans="9:9" x14ac:dyDescent="0.2">
      <c r="I475" s="16"/>
    </row>
    <row r="476" spans="9:9" x14ac:dyDescent="0.2">
      <c r="I476" s="16"/>
    </row>
    <row r="477" spans="9:9" x14ac:dyDescent="0.2">
      <c r="I477" s="16"/>
    </row>
    <row r="478" spans="9:9" x14ac:dyDescent="0.2">
      <c r="I478" s="16"/>
    </row>
    <row r="479" spans="9:9" x14ac:dyDescent="0.2">
      <c r="I479" s="16"/>
    </row>
    <row r="480" spans="9:9" x14ac:dyDescent="0.2">
      <c r="I480" s="16"/>
    </row>
    <row r="481" spans="9:9" x14ac:dyDescent="0.2">
      <c r="I481" s="16"/>
    </row>
    <row r="482" spans="9:9" x14ac:dyDescent="0.2">
      <c r="I482" s="16"/>
    </row>
    <row r="483" spans="9:9" x14ac:dyDescent="0.2">
      <c r="I483" s="16"/>
    </row>
    <row r="484" spans="9:9" x14ac:dyDescent="0.2">
      <c r="I484" s="16"/>
    </row>
    <row r="485" spans="9:9" x14ac:dyDescent="0.2">
      <c r="I485" s="16"/>
    </row>
    <row r="486" spans="9:9" x14ac:dyDescent="0.2">
      <c r="I486" s="16"/>
    </row>
    <row r="487" spans="9:9" x14ac:dyDescent="0.2">
      <c r="I487" s="16"/>
    </row>
    <row r="488" spans="9:9" x14ac:dyDescent="0.2">
      <c r="I488" s="16"/>
    </row>
    <row r="489" spans="9:9" x14ac:dyDescent="0.2">
      <c r="I489" s="16"/>
    </row>
    <row r="490" spans="9:9" x14ac:dyDescent="0.2">
      <c r="I490" s="16"/>
    </row>
    <row r="491" spans="9:9" x14ac:dyDescent="0.2">
      <c r="I491" s="16"/>
    </row>
    <row r="492" spans="9:9" x14ac:dyDescent="0.2">
      <c r="I492" s="16"/>
    </row>
    <row r="493" spans="9:9" x14ac:dyDescent="0.2">
      <c r="I493" s="16"/>
    </row>
    <row r="494" spans="9:9" x14ac:dyDescent="0.2">
      <c r="I494" s="16"/>
    </row>
    <row r="495" spans="9:9" x14ac:dyDescent="0.2">
      <c r="I495" s="16"/>
    </row>
    <row r="496" spans="9:9" x14ac:dyDescent="0.2">
      <c r="I496" s="16"/>
    </row>
    <row r="497" spans="9:9" x14ac:dyDescent="0.2">
      <c r="I497" s="16"/>
    </row>
    <row r="498" spans="9:9" x14ac:dyDescent="0.2">
      <c r="I498" s="16"/>
    </row>
    <row r="499" spans="9:9" x14ac:dyDescent="0.2">
      <c r="I499" s="16"/>
    </row>
    <row r="500" spans="9:9" x14ac:dyDescent="0.2">
      <c r="I500" s="16"/>
    </row>
    <row r="501" spans="9:9" x14ac:dyDescent="0.2">
      <c r="I501" s="16"/>
    </row>
    <row r="502" spans="9:9" x14ac:dyDescent="0.2">
      <c r="I502" s="16"/>
    </row>
    <row r="503" spans="9:9" x14ac:dyDescent="0.2">
      <c r="I503" s="16"/>
    </row>
    <row r="504" spans="9:9" x14ac:dyDescent="0.2">
      <c r="I504" s="16"/>
    </row>
    <row r="505" spans="9:9" x14ac:dyDescent="0.2">
      <c r="I505" s="16"/>
    </row>
    <row r="506" spans="9:9" x14ac:dyDescent="0.2">
      <c r="I506" s="16"/>
    </row>
    <row r="507" spans="9:9" x14ac:dyDescent="0.2">
      <c r="I507" s="16"/>
    </row>
    <row r="508" spans="9:9" x14ac:dyDescent="0.2">
      <c r="I508" s="16"/>
    </row>
    <row r="509" spans="9:9" x14ac:dyDescent="0.2">
      <c r="I509" s="16"/>
    </row>
    <row r="510" spans="9:9" x14ac:dyDescent="0.2">
      <c r="I510" s="16"/>
    </row>
    <row r="511" spans="9:9" x14ac:dyDescent="0.2">
      <c r="I511" s="16"/>
    </row>
    <row r="512" spans="9:9" x14ac:dyDescent="0.2">
      <c r="I512" s="16"/>
    </row>
    <row r="513" spans="9:9" x14ac:dyDescent="0.2">
      <c r="I513" s="16"/>
    </row>
    <row r="514" spans="9:9" x14ac:dyDescent="0.2">
      <c r="I514" s="16"/>
    </row>
    <row r="515" spans="9:9" x14ac:dyDescent="0.2">
      <c r="I515" s="16"/>
    </row>
    <row r="516" spans="9:9" x14ac:dyDescent="0.2">
      <c r="I516" s="16"/>
    </row>
    <row r="517" spans="9:9" x14ac:dyDescent="0.2">
      <c r="I517" s="16"/>
    </row>
    <row r="518" spans="9:9" x14ac:dyDescent="0.2">
      <c r="I518" s="16"/>
    </row>
    <row r="519" spans="9:9" x14ac:dyDescent="0.2">
      <c r="I519" s="16"/>
    </row>
    <row r="520" spans="9:9" x14ac:dyDescent="0.2">
      <c r="I520" s="16"/>
    </row>
    <row r="521" spans="9:9" x14ac:dyDescent="0.2">
      <c r="I521" s="16"/>
    </row>
    <row r="522" spans="9:9" x14ac:dyDescent="0.2">
      <c r="I522" s="16"/>
    </row>
    <row r="523" spans="9:9" x14ac:dyDescent="0.2">
      <c r="I523" s="16"/>
    </row>
    <row r="524" spans="9:9" x14ac:dyDescent="0.2">
      <c r="I524" s="16"/>
    </row>
    <row r="525" spans="9:9" x14ac:dyDescent="0.2">
      <c r="I525" s="16"/>
    </row>
    <row r="526" spans="9:9" x14ac:dyDescent="0.2">
      <c r="I526" s="16"/>
    </row>
    <row r="527" spans="9:9" x14ac:dyDescent="0.2">
      <c r="I527" s="16"/>
    </row>
    <row r="528" spans="9:9" x14ac:dyDescent="0.2">
      <c r="I528" s="16"/>
    </row>
    <row r="529" spans="9:9" x14ac:dyDescent="0.2">
      <c r="I529" s="16"/>
    </row>
    <row r="530" spans="9:9" x14ac:dyDescent="0.2">
      <c r="I530" s="16"/>
    </row>
    <row r="531" spans="9:9" x14ac:dyDescent="0.2">
      <c r="I531" s="16"/>
    </row>
    <row r="532" spans="9:9" x14ac:dyDescent="0.2">
      <c r="I532" s="16"/>
    </row>
    <row r="533" spans="9:9" x14ac:dyDescent="0.2">
      <c r="I533" s="16"/>
    </row>
    <row r="534" spans="9:9" x14ac:dyDescent="0.2">
      <c r="I534" s="16"/>
    </row>
    <row r="535" spans="9:9" x14ac:dyDescent="0.2">
      <c r="I535" s="16"/>
    </row>
    <row r="536" spans="9:9" x14ac:dyDescent="0.2">
      <c r="I536" s="16"/>
    </row>
    <row r="537" spans="9:9" x14ac:dyDescent="0.2">
      <c r="I537" s="16"/>
    </row>
    <row r="538" spans="9:9" x14ac:dyDescent="0.2">
      <c r="I538" s="16"/>
    </row>
    <row r="539" spans="9:9" x14ac:dyDescent="0.2">
      <c r="I539" s="16"/>
    </row>
    <row r="540" spans="9:9" x14ac:dyDescent="0.2">
      <c r="I540" s="16"/>
    </row>
    <row r="541" spans="9:9" x14ac:dyDescent="0.2">
      <c r="I541" s="16"/>
    </row>
    <row r="542" spans="9:9" x14ac:dyDescent="0.2">
      <c r="I542" s="16"/>
    </row>
    <row r="543" spans="9:9" x14ac:dyDescent="0.2">
      <c r="I543" s="16"/>
    </row>
    <row r="544" spans="9:9" x14ac:dyDescent="0.2">
      <c r="I544" s="16"/>
    </row>
    <row r="545" spans="9:9" x14ac:dyDescent="0.2">
      <c r="I545" s="16"/>
    </row>
    <row r="546" spans="9:9" x14ac:dyDescent="0.2">
      <c r="I546" s="16"/>
    </row>
    <row r="547" spans="9:9" x14ac:dyDescent="0.2">
      <c r="I547" s="16"/>
    </row>
    <row r="548" spans="9:9" x14ac:dyDescent="0.2">
      <c r="I548" s="16"/>
    </row>
    <row r="549" spans="9:9" x14ac:dyDescent="0.2">
      <c r="I549" s="16"/>
    </row>
    <row r="550" spans="9:9" x14ac:dyDescent="0.2">
      <c r="I550" s="16"/>
    </row>
    <row r="551" spans="9:9" x14ac:dyDescent="0.2">
      <c r="I551" s="16"/>
    </row>
    <row r="552" spans="9:9" x14ac:dyDescent="0.2">
      <c r="I552" s="16"/>
    </row>
    <row r="553" spans="9:9" x14ac:dyDescent="0.2">
      <c r="I553" s="16"/>
    </row>
    <row r="554" spans="9:9" x14ac:dyDescent="0.2">
      <c r="I554" s="16"/>
    </row>
    <row r="555" spans="9:9" x14ac:dyDescent="0.2">
      <c r="I555" s="16"/>
    </row>
    <row r="556" spans="9:9" x14ac:dyDescent="0.2">
      <c r="I556" s="16"/>
    </row>
    <row r="557" spans="9:9" x14ac:dyDescent="0.2">
      <c r="I557" s="16"/>
    </row>
    <row r="558" spans="9:9" x14ac:dyDescent="0.2">
      <c r="I558" s="16"/>
    </row>
    <row r="559" spans="9:9" x14ac:dyDescent="0.2">
      <c r="I559" s="16"/>
    </row>
    <row r="560" spans="9:9" x14ac:dyDescent="0.2">
      <c r="I560" s="16"/>
    </row>
    <row r="561" spans="9:9" x14ac:dyDescent="0.2">
      <c r="I561" s="16"/>
    </row>
    <row r="562" spans="9:9" x14ac:dyDescent="0.2">
      <c r="I562" s="16"/>
    </row>
    <row r="563" spans="9:9" x14ac:dyDescent="0.2">
      <c r="I563" s="16"/>
    </row>
    <row r="564" spans="9:9" x14ac:dyDescent="0.2">
      <c r="I564" s="16"/>
    </row>
    <row r="565" spans="9:9" x14ac:dyDescent="0.2">
      <c r="I565" s="16"/>
    </row>
    <row r="566" spans="9:9" x14ac:dyDescent="0.2">
      <c r="I566" s="16"/>
    </row>
    <row r="567" spans="9:9" x14ac:dyDescent="0.2">
      <c r="I567" s="16"/>
    </row>
    <row r="568" spans="9:9" x14ac:dyDescent="0.2">
      <c r="I568" s="16"/>
    </row>
    <row r="569" spans="9:9" x14ac:dyDescent="0.2">
      <c r="I569" s="16"/>
    </row>
    <row r="570" spans="9:9" x14ac:dyDescent="0.2">
      <c r="I570" s="16"/>
    </row>
    <row r="571" spans="9:9" x14ac:dyDescent="0.2">
      <c r="I571" s="16"/>
    </row>
    <row r="572" spans="9:9" x14ac:dyDescent="0.2">
      <c r="I572" s="16"/>
    </row>
    <row r="573" spans="9:9" x14ac:dyDescent="0.2">
      <c r="I573" s="16"/>
    </row>
    <row r="574" spans="9:9" x14ac:dyDescent="0.2">
      <c r="I574" s="16"/>
    </row>
    <row r="575" spans="9:9" x14ac:dyDescent="0.2">
      <c r="I575" s="16"/>
    </row>
    <row r="576" spans="9:9" x14ac:dyDescent="0.2">
      <c r="I576" s="16"/>
    </row>
    <row r="577" spans="9:9" x14ac:dyDescent="0.2">
      <c r="I577" s="16"/>
    </row>
    <row r="578" spans="9:9" x14ac:dyDescent="0.2">
      <c r="I578" s="16"/>
    </row>
    <row r="579" spans="9:9" x14ac:dyDescent="0.2">
      <c r="I579" s="16"/>
    </row>
    <row r="580" spans="9:9" x14ac:dyDescent="0.2">
      <c r="I580" s="16"/>
    </row>
    <row r="581" spans="9:9" x14ac:dyDescent="0.2">
      <c r="I581" s="16"/>
    </row>
    <row r="582" spans="9:9" x14ac:dyDescent="0.2">
      <c r="I582" s="16"/>
    </row>
    <row r="583" spans="9:9" x14ac:dyDescent="0.2">
      <c r="I583" s="16"/>
    </row>
    <row r="584" spans="9:9" x14ac:dyDescent="0.2">
      <c r="I584" s="16"/>
    </row>
    <row r="585" spans="9:9" x14ac:dyDescent="0.2">
      <c r="I585" s="16"/>
    </row>
    <row r="586" spans="9:9" x14ac:dyDescent="0.2">
      <c r="I586" s="16"/>
    </row>
    <row r="587" spans="9:9" x14ac:dyDescent="0.2">
      <c r="I587" s="16"/>
    </row>
    <row r="588" spans="9:9" x14ac:dyDescent="0.2">
      <c r="I588" s="16"/>
    </row>
    <row r="589" spans="9:9" x14ac:dyDescent="0.2">
      <c r="I589" s="16"/>
    </row>
    <row r="590" spans="9:9" x14ac:dyDescent="0.2">
      <c r="I590" s="16"/>
    </row>
    <row r="591" spans="9:9" x14ac:dyDescent="0.2">
      <c r="I591" s="16"/>
    </row>
    <row r="592" spans="9:9" x14ac:dyDescent="0.2">
      <c r="I592" s="16"/>
    </row>
    <row r="593" spans="9:9" x14ac:dyDescent="0.2">
      <c r="I593" s="16"/>
    </row>
    <row r="594" spans="9:9" x14ac:dyDescent="0.2">
      <c r="I594" s="16"/>
    </row>
    <row r="595" spans="9:9" x14ac:dyDescent="0.2">
      <c r="I595" s="16"/>
    </row>
    <row r="596" spans="9:9" x14ac:dyDescent="0.2">
      <c r="I596" s="16"/>
    </row>
    <row r="597" spans="9:9" x14ac:dyDescent="0.2">
      <c r="I597" s="16"/>
    </row>
    <row r="598" spans="9:9" x14ac:dyDescent="0.2">
      <c r="I598" s="16"/>
    </row>
    <row r="599" spans="9:9" x14ac:dyDescent="0.2">
      <c r="I599" s="16"/>
    </row>
    <row r="600" spans="9:9" x14ac:dyDescent="0.2">
      <c r="I600" s="16"/>
    </row>
    <row r="601" spans="9:9" x14ac:dyDescent="0.2">
      <c r="I601" s="16"/>
    </row>
    <row r="602" spans="9:9" x14ac:dyDescent="0.2">
      <c r="I602" s="16"/>
    </row>
    <row r="603" spans="9:9" x14ac:dyDescent="0.2">
      <c r="I603" s="16"/>
    </row>
    <row r="604" spans="9:9" x14ac:dyDescent="0.2">
      <c r="I604" s="16"/>
    </row>
    <row r="605" spans="9:9" x14ac:dyDescent="0.2">
      <c r="I605" s="16"/>
    </row>
    <row r="606" spans="9:9" x14ac:dyDescent="0.2">
      <c r="I606" s="16"/>
    </row>
    <row r="607" spans="9:9" x14ac:dyDescent="0.2">
      <c r="I607" s="16"/>
    </row>
    <row r="608" spans="9:9" x14ac:dyDescent="0.2">
      <c r="I608" s="16"/>
    </row>
    <row r="609" spans="9:9" x14ac:dyDescent="0.2">
      <c r="I609" s="16"/>
    </row>
    <row r="610" spans="9:9" x14ac:dyDescent="0.2">
      <c r="I610" s="16"/>
    </row>
    <row r="611" spans="9:9" x14ac:dyDescent="0.2">
      <c r="I611" s="16"/>
    </row>
    <row r="612" spans="9:9" x14ac:dyDescent="0.2">
      <c r="I612" s="16"/>
    </row>
    <row r="613" spans="9:9" x14ac:dyDescent="0.2">
      <c r="I613" s="16"/>
    </row>
    <row r="614" spans="9:9" x14ac:dyDescent="0.2">
      <c r="I614" s="16"/>
    </row>
    <row r="615" spans="9:9" x14ac:dyDescent="0.2">
      <c r="I615" s="16"/>
    </row>
    <row r="616" spans="9:9" x14ac:dyDescent="0.2">
      <c r="I616" s="16"/>
    </row>
    <row r="617" spans="9:9" x14ac:dyDescent="0.2">
      <c r="I617" s="16"/>
    </row>
    <row r="618" spans="9:9" x14ac:dyDescent="0.2">
      <c r="I618" s="16"/>
    </row>
    <row r="619" spans="9:9" x14ac:dyDescent="0.2">
      <c r="I619" s="16"/>
    </row>
    <row r="620" spans="9:9" x14ac:dyDescent="0.2">
      <c r="I620" s="16"/>
    </row>
    <row r="621" spans="9:9" x14ac:dyDescent="0.2">
      <c r="I621" s="16"/>
    </row>
    <row r="622" spans="9:9" x14ac:dyDescent="0.2">
      <c r="I622" s="16"/>
    </row>
    <row r="623" spans="9:9" x14ac:dyDescent="0.2">
      <c r="I623" s="16"/>
    </row>
    <row r="624" spans="9:9" x14ac:dyDescent="0.2">
      <c r="I624" s="16"/>
    </row>
    <row r="625" spans="9:9" x14ac:dyDescent="0.2">
      <c r="I625" s="16"/>
    </row>
    <row r="626" spans="9:9" x14ac:dyDescent="0.2">
      <c r="I626" s="16"/>
    </row>
    <row r="627" spans="9:9" x14ac:dyDescent="0.2">
      <c r="I627" s="16"/>
    </row>
    <row r="628" spans="9:9" x14ac:dyDescent="0.2">
      <c r="I628" s="16"/>
    </row>
    <row r="629" spans="9:9" x14ac:dyDescent="0.2">
      <c r="I629" s="16"/>
    </row>
    <row r="630" spans="9:9" x14ac:dyDescent="0.2">
      <c r="I630" s="16"/>
    </row>
    <row r="631" spans="9:9" x14ac:dyDescent="0.2">
      <c r="I631" s="16"/>
    </row>
    <row r="632" spans="9:9" x14ac:dyDescent="0.2">
      <c r="I632" s="16"/>
    </row>
    <row r="633" spans="9:9" x14ac:dyDescent="0.2">
      <c r="I633" s="16"/>
    </row>
    <row r="634" spans="9:9" x14ac:dyDescent="0.2">
      <c r="I634" s="16"/>
    </row>
    <row r="635" spans="9:9" x14ac:dyDescent="0.2">
      <c r="I635" s="16"/>
    </row>
    <row r="636" spans="9:9" x14ac:dyDescent="0.2">
      <c r="I636" s="16"/>
    </row>
    <row r="637" spans="9:9" x14ac:dyDescent="0.2">
      <c r="I637" s="16"/>
    </row>
    <row r="638" spans="9:9" x14ac:dyDescent="0.2">
      <c r="I638" s="16"/>
    </row>
    <row r="639" spans="9:9" x14ac:dyDescent="0.2">
      <c r="I639" s="16"/>
    </row>
    <row r="640" spans="9:9" x14ac:dyDescent="0.2">
      <c r="I640" s="16"/>
    </row>
    <row r="641" spans="9:9" x14ac:dyDescent="0.2">
      <c r="I641" s="16"/>
    </row>
    <row r="642" spans="9:9" x14ac:dyDescent="0.2">
      <c r="I642" s="16"/>
    </row>
    <row r="643" spans="9:9" x14ac:dyDescent="0.2">
      <c r="I643" s="16"/>
    </row>
    <row r="644" spans="9:9" x14ac:dyDescent="0.2">
      <c r="I644" s="16"/>
    </row>
    <row r="645" spans="9:9" x14ac:dyDescent="0.2">
      <c r="I645" s="16"/>
    </row>
    <row r="646" spans="9:9" x14ac:dyDescent="0.2">
      <c r="I646" s="16"/>
    </row>
    <row r="647" spans="9:9" x14ac:dyDescent="0.2">
      <c r="I647" s="16"/>
    </row>
    <row r="648" spans="9:9" x14ac:dyDescent="0.2">
      <c r="I648" s="16"/>
    </row>
    <row r="649" spans="9:9" x14ac:dyDescent="0.2">
      <c r="I649" s="16"/>
    </row>
    <row r="650" spans="9:9" x14ac:dyDescent="0.2">
      <c r="I650" s="16"/>
    </row>
    <row r="651" spans="9:9" x14ac:dyDescent="0.2">
      <c r="I651" s="16"/>
    </row>
    <row r="652" spans="9:9" x14ac:dyDescent="0.2">
      <c r="I652" s="16"/>
    </row>
    <row r="653" spans="9:9" x14ac:dyDescent="0.2">
      <c r="I653" s="16"/>
    </row>
    <row r="654" spans="9:9" x14ac:dyDescent="0.2">
      <c r="I654" s="16"/>
    </row>
    <row r="655" spans="9:9" x14ac:dyDescent="0.2">
      <c r="I655" s="16"/>
    </row>
    <row r="656" spans="9:9" x14ac:dyDescent="0.2">
      <c r="I656" s="16"/>
    </row>
    <row r="657" spans="9:9" x14ac:dyDescent="0.2">
      <c r="I657" s="16"/>
    </row>
    <row r="658" spans="9:9" x14ac:dyDescent="0.2">
      <c r="I658" s="16"/>
    </row>
    <row r="659" spans="9:9" x14ac:dyDescent="0.2">
      <c r="I659" s="16"/>
    </row>
    <row r="660" spans="9:9" x14ac:dyDescent="0.2">
      <c r="I660" s="16"/>
    </row>
    <row r="661" spans="9:9" x14ac:dyDescent="0.2">
      <c r="I661" s="16"/>
    </row>
    <row r="662" spans="9:9" x14ac:dyDescent="0.2">
      <c r="I662" s="16"/>
    </row>
    <row r="663" spans="9:9" x14ac:dyDescent="0.2">
      <c r="I663" s="16"/>
    </row>
    <row r="664" spans="9:9" x14ac:dyDescent="0.2">
      <c r="I664" s="16"/>
    </row>
    <row r="665" spans="9:9" x14ac:dyDescent="0.2">
      <c r="I665" s="16"/>
    </row>
    <row r="666" spans="9:9" x14ac:dyDescent="0.2">
      <c r="I666" s="16"/>
    </row>
    <row r="667" spans="9:9" x14ac:dyDescent="0.2">
      <c r="I667" s="16"/>
    </row>
    <row r="668" spans="9:9" x14ac:dyDescent="0.2">
      <c r="I668" s="16"/>
    </row>
    <row r="669" spans="9:9" x14ac:dyDescent="0.2">
      <c r="I669" s="16"/>
    </row>
    <row r="670" spans="9:9" x14ac:dyDescent="0.2">
      <c r="I670" s="16"/>
    </row>
    <row r="671" spans="9:9" x14ac:dyDescent="0.2">
      <c r="I671" s="16"/>
    </row>
    <row r="672" spans="9:9" x14ac:dyDescent="0.2">
      <c r="I672" s="16"/>
    </row>
    <row r="673" spans="9:9" x14ac:dyDescent="0.2">
      <c r="I673" s="16"/>
    </row>
    <row r="674" spans="9:9" x14ac:dyDescent="0.2">
      <c r="I674" s="16"/>
    </row>
    <row r="675" spans="9:9" x14ac:dyDescent="0.2">
      <c r="I675" s="16"/>
    </row>
    <row r="676" spans="9:9" x14ac:dyDescent="0.2">
      <c r="I676" s="16"/>
    </row>
    <row r="677" spans="9:9" x14ac:dyDescent="0.2">
      <c r="I677" s="16"/>
    </row>
    <row r="678" spans="9:9" x14ac:dyDescent="0.2">
      <c r="I678" s="16"/>
    </row>
    <row r="679" spans="9:9" x14ac:dyDescent="0.2">
      <c r="I679" s="16"/>
    </row>
    <row r="680" spans="9:9" x14ac:dyDescent="0.2">
      <c r="I680" s="16"/>
    </row>
    <row r="681" spans="9:9" x14ac:dyDescent="0.2">
      <c r="I681" s="16"/>
    </row>
    <row r="682" spans="9:9" x14ac:dyDescent="0.2">
      <c r="I682" s="16"/>
    </row>
  </sheetData>
  <sheetProtection algorithmName="SHA-512" hashValue="Lb0KjKjd7BAxHFwu7qQ96gTStZQNzW0Xxsgbx9ioXHacjDH9djY9BGkqWANGwCCFrbb2sT9YRw+aEwqcbSvHhg==" saltValue="rD3RVlJB2TmyCyEUdnUcnw==" spinCount="100000" sheet="1" objects="1" scenarios="1"/>
  <mergeCells count="61">
    <mergeCell ref="AY360:AZ360"/>
    <mergeCell ref="AY372:AZ372"/>
    <mergeCell ref="AY384:AZ384"/>
    <mergeCell ref="AY1:AZ2"/>
    <mergeCell ref="AY288:AZ288"/>
    <mergeCell ref="AY300:AZ300"/>
    <mergeCell ref="AY312:AZ312"/>
    <mergeCell ref="AY324:AZ324"/>
    <mergeCell ref="AY336:AZ336"/>
    <mergeCell ref="AY348:AZ348"/>
    <mergeCell ref="AY216:AZ216"/>
    <mergeCell ref="AY228:AZ228"/>
    <mergeCell ref="AY240:AZ240"/>
    <mergeCell ref="AY252:AZ252"/>
    <mergeCell ref="AY264:AZ264"/>
    <mergeCell ref="AY276:AZ276"/>
    <mergeCell ref="AY122:AZ122"/>
    <mergeCell ref="AY139:AZ139"/>
    <mergeCell ref="AY156:AZ156"/>
    <mergeCell ref="AY173:AZ173"/>
    <mergeCell ref="AY37:AZ37"/>
    <mergeCell ref="AY20:AZ20"/>
    <mergeCell ref="AY54:AZ54"/>
    <mergeCell ref="AY71:AZ71"/>
    <mergeCell ref="AY88:AZ88"/>
    <mergeCell ref="AY105:AZ105"/>
    <mergeCell ref="C232:C234"/>
    <mergeCell ref="C352:C354"/>
    <mergeCell ref="C304:C306"/>
    <mergeCell ref="C328:C330"/>
    <mergeCell ref="C340:C342"/>
    <mergeCell ref="C280:C282"/>
    <mergeCell ref="C244:C246"/>
    <mergeCell ref="AL2:AP2"/>
    <mergeCell ref="AE2:AJ2"/>
    <mergeCell ref="C177:C179"/>
    <mergeCell ref="C208:C210"/>
    <mergeCell ref="C109:C111"/>
    <mergeCell ref="J4:AC4"/>
    <mergeCell ref="C24:C26"/>
    <mergeCell ref="G6:H6"/>
    <mergeCell ref="M6:N6"/>
    <mergeCell ref="W6:X6"/>
    <mergeCell ref="AB6:AC6"/>
    <mergeCell ref="R6:S6"/>
    <mergeCell ref="C376:C378"/>
    <mergeCell ref="E4:H4"/>
    <mergeCell ref="C143:C145"/>
    <mergeCell ref="C7:C9"/>
    <mergeCell ref="C41:C43"/>
    <mergeCell ref="C58:C60"/>
    <mergeCell ref="C75:C77"/>
    <mergeCell ref="C292:C294"/>
    <mergeCell ref="C316:C318"/>
    <mergeCell ref="C268:C270"/>
    <mergeCell ref="C364:C366"/>
    <mergeCell ref="C256:C258"/>
    <mergeCell ref="C220:C222"/>
    <mergeCell ref="C92:C94"/>
    <mergeCell ref="C126:C128"/>
    <mergeCell ref="C160:C162"/>
  </mergeCells>
  <phoneticPr fontId="0" type="noConversion"/>
  <conditionalFormatting sqref="G7:G399 M7:M399 R7:R399 W7:W399 AB7:AB399">
    <cfRule type="containsText" dxfId="35" priority="81" operator="containsText" text="no">
      <formula>NOT(ISERROR(SEARCH("no",G7)))</formula>
    </cfRule>
  </conditionalFormatting>
  <conditionalFormatting sqref="H7:H399 N7:N399 S7:S399 X7:X399 AC7:AC399">
    <cfRule type="cellIs" dxfId="34" priority="76" operator="lessThanOrEqual">
      <formula>0</formula>
    </cfRule>
  </conditionalFormatting>
  <conditionalFormatting sqref="AE4:AQ4 AU4 AW4">
    <cfRule type="cellIs" dxfId="33" priority="146" stopIfTrue="1" operator="notEqual">
      <formula>0</formula>
    </cfRule>
  </conditionalFormatting>
  <conditionalFormatting sqref="AL22 AL56 AL73 AL90 AL107 AL124 AL141 AL158 AL175 AL206 AL218 AL230 AL242 AL254 AL266 AL278 AL290 AL302 AL314 AL326 AL338 AL350 AL362 AL374 AL386">
    <cfRule type="expression" dxfId="32" priority="141" stopIfTrue="1">
      <formula>AZ22=1</formula>
    </cfRule>
  </conditionalFormatting>
  <conditionalFormatting sqref="AL39">
    <cfRule type="expression" dxfId="31" priority="83" stopIfTrue="1">
      <formula>AZ39=1</formula>
    </cfRule>
  </conditionalFormatting>
  <conditionalFormatting sqref="AM22 AM56 AM73 AM90 AM107 AM124 AM141 AM158 AM175 AM206 AM218 AM230 AM242 AM254 AM266 AM278 AM290 AM302 AM314 AM326 AM338 AM350 AM362 AM374 AM386">
    <cfRule type="expression" dxfId="30" priority="143" stopIfTrue="1">
      <formula>AZ22=2</formula>
    </cfRule>
  </conditionalFormatting>
  <conditionalFormatting sqref="AM39">
    <cfRule type="expression" dxfId="29" priority="85" stopIfTrue="1">
      <formula>AZ39=2</formula>
    </cfRule>
  </conditionalFormatting>
  <conditionalFormatting sqref="AN22 AN56 AN73 AN90 AN107 AN124 AN141 AN158 AN175 AN206 AN218 AN230 AN242 AN254 AN266 AN278 AN290 AN302 AN314 AN326 AN338 AN350 AN362 AN374 AN386">
    <cfRule type="expression" dxfId="28" priority="142" stopIfTrue="1">
      <formula>AZ22=3</formula>
    </cfRule>
  </conditionalFormatting>
  <conditionalFormatting sqref="AN39">
    <cfRule type="expression" dxfId="27" priority="84" stopIfTrue="1">
      <formula>AZ39=3</formula>
    </cfRule>
  </conditionalFormatting>
  <conditionalFormatting sqref="AO22:AP22 AO56:AP56 AO73:AP73 AO90:AP90 AO107:AP107 AO124:AP124 AO141:AP141 AO158:AP158 AO175:AP175 AO206:AP206 AO218:AP218 AO230:AP230 AO242:AP242 AO254:AP254 AO266:AP266 AO278:AP278 AO290:AP290 AO302:AP302 AO314:AP314 AO326:AP326 AO338:AP338 AO350:AP350 AO362:AP362 AO374:AP374 AO386:AP386">
    <cfRule type="expression" dxfId="26" priority="144" stopIfTrue="1">
      <formula>AZ22=4</formula>
    </cfRule>
  </conditionalFormatting>
  <conditionalFormatting sqref="AO39:AP39">
    <cfRule type="expression" dxfId="25" priority="86" stopIfTrue="1">
      <formula>AZ39=4</formula>
    </cfRule>
  </conditionalFormatting>
  <conditionalFormatting sqref="AQ22 AQ56 AQ73 AQ90 AQ107 AQ124 AQ141 AQ158 AQ175 AQ206 AQ218 AQ230 AQ242 AQ254 AQ266 AQ278 AQ290 AQ302 AQ314 AQ326 AQ338 AQ350 AQ362 AQ374 AQ386">
    <cfRule type="expression" dxfId="24" priority="145" stopIfTrue="1">
      <formula>AZ22=5</formula>
    </cfRule>
  </conditionalFormatting>
  <conditionalFormatting sqref="AQ39">
    <cfRule type="expression" dxfId="23" priority="87" stopIfTrue="1">
      <formula>AZ39=5</formula>
    </cfRule>
  </conditionalFormatting>
  <dataValidations disablePrompts="1" count="3">
    <dataValidation type="list" allowBlank="1" showInputMessage="1" showErrorMessage="1" sqref="AB41:AB55 AB24:AB38 M41:M55 AB7:AB21 M7:M21 G24:G38 G41:G55 W7:W21 G7:G21 W24:W38 M24:M38 W42:W43 R364:R373 R7:R21 R24:R38 R58:R72 G58:G72 M58:M72 AB58:AB72 R75:R89 G75:G89 M75:M89 AB75:AB89 G364:G373 M364:M373 AB364:AB373 R41:R55 R92:R106 G92:G106 M92:M106 AB92:AB106 R109:R123 G109:G123 M109:M123 AB109:AB123 R126:R140 G126:G140 M126:M140 AB126:AB140 R143:R157 G143:G157 M143:M157 AB143:AB157 G177:G205 M177:M205 AB177:AB205 R208:R217 G208:G217 M208:M217 AB208:AB217 R177:R205 R160:R174 G160:G174 M160:M174 AB160:AB174 R220:R229 G220:G229 M220:M229 AB220:AB229 R232:R241 G232:G241 M232:M241 AB232:AB241 R244:R253 G244:G253 M244:M253 AB244:AB253 R256:R265 G256:G265 M256:M265 AB256:AB265 R268:R277 G268:G277 M268:M277 AB268:AB277 R280:R289 G280:G289 M280:M289 AB280:AB289 R292:R301 G292:G301 M292:M301 AB292:AB301 R304:R313 G304:G313 M304:M313 AB304:AB313 R316:R325 G316:G325 M316:M325 AB316:AB325 R328:R337 G328:G337 M328:M337 AB328:AB337 R340:R349 G340:G349 M340:M349 AB340:AB349 R352:R361 G352:G361 M352:M361 AB352:AB361 R376:R385 G376:G385 M376:M385 AB376:AB385" xr:uid="{92F4F9F7-D5C8-448F-B6E5-06E51ADEE72C}">
      <formula1>$AY$8:$AY$9</formula1>
    </dataValidation>
    <dataValidation type="list" allowBlank="1" showInputMessage="1" showErrorMessage="1" sqref="C12 C357 C29 C321 C170 C153 C136 C80 C333 C102 C119 C131 C148 C165 C63 C97 C114 C381 C345 C213 C369 C225 C237 C249 C261 C273 C285 C297 C309 C85 C68 C51 C46 C188 C182 C196" xr:uid="{00000000-0002-0000-0300-000000000000}">
      <formula1>$AV$8:$AV$19</formula1>
    </dataValidation>
    <dataValidation type="list" allowBlank="1" showInputMessage="1" showErrorMessage="1" sqref="C11 C62 C79 C96 C113 C130 C147 C164 C380 C45 C212 C368 C224 C236 C248 C260 C272 C284 C296 C308 C320 C332 C344 C356 C181 C28" xr:uid="{00000000-0002-0000-0300-000001000000}">
      <formula1>$AV$7:$AV$19</formula1>
    </dataValidation>
  </dataValidations>
  <printOptions horizontalCentered="1"/>
  <pageMargins left="0.39370078740157483" right="0.39370078740157483" top="0.59055118110236227" bottom="0.59055118110236227" header="0.51181102362204722" footer="0.51181102362204722"/>
  <pageSetup paperSize="9" scale="50" orientation="landscape" r:id="rId1"/>
  <headerFooter alignWithMargins="0"/>
  <rowBreaks count="2" manualBreakCount="2">
    <brk id="57" min="2" max="28" man="1"/>
    <brk id="176" min="2" max="29" man="1"/>
  </rowBreaks>
  <colBreaks count="1" manualBreakCount="1">
    <brk id="30" min="1" max="55" man="1"/>
  </colBreaks>
  <ignoredErrors>
    <ignoredError sqref="AA10:AA11 F375 F363 F351 F327 F315 F303 F291 F279 F255 F267 F243 F231 F219 F207 F176 F159 F142 F108 F387:F392 F339 AC91 H74:L74 H57:L57 Z9:Z11 AC207 AC231 AC219 AC108 AC142 AC159 AC57 AC74 X74 AC125 AC23 K19:K21 P7:Q7 U10:V21 I7:I21 AC176 AC243 AC255 AC267 AC279 AC291 AC303 AC315 AC327 AC339 AC351 AC363 AC375 AC387:AC417 H387:L417 H375:L375 H363:L363 H351:L351 H339:L339 H327:L327 H315:L315 H303:L303 H291:L291 H279:L279 H267:L267 H255:L255 H243:L243 H176:L176 H159:L159 H142:L142 H108:L108 H125:L125 H219:L219 H231:L231 H207:L207 H91:L91 H23:L23 F91 F125 F57 F74 T387:V417 T375:V375 T363:V363 T351:V351 T339:V339 T327:V327 T315:V315 T303:V303 T291:V291 T279:V279 T267:V267 T255:V255 T243:V243 T125:V125 T74:V74 T57:V57 T176:V176 T159:V159 T142:V142 T108:V108 T219:V219 T231:V231 T207:V207 T91:V91 X387:AA417 X375:AA375 X363:AA363 X351:AA351 X339:AA339 X327:AA327 X315:AA315 X303:AA303 X291:AA291 X279:AA279 X267:AA267 X255:AA255 X243:AA243 AA8 X125:AA125 Y74:AA74 X57:AA57 X176:AA176 X159:AA159 X142:AA142 X108:AA108 X231:AA231 X91:AA91 T23:V24 T40:AD40 Y27:AB30 X23:AA23 Y33:AA37 Y31:Y32 AB32 T38:W38 P21 I25:J25 T25:T37 AD24:AD39 T41:V41 T44:V55 N42:O42 T42:T43 Y41:AB45 Y25:AA26 N44:Q55 N41:Q41 I36:Q38 H40:Q40 I24:Q24 N91:Q91 N207:Q207 N231:Q231 N219:Q219 N108:Q108 N142:Q142 N159:Q159 N176:Q176 N57:Q57 N74:Q74 N125:Q125 N23:Q23 N243:Q243 N255:Q255 N267:Q267 N279:Q279 N291:Q291 N303:Q303 N315:Q315 N327:Q327 N339:Q339 N351:Q351 N363:Q363 N375:Q375 N387:Q417 Y24:AA24 Y38:AB38 P9:Q20 P8 X72 X207:AA207 X219:AA219 X205:AA205 X209:Z216 N43:O43 Y48:AB55 Y46:Y47 AB46:AB47 I26:J26 M25:O25 I27:J35 M27:Q35 M26:O26 X206:Z206 X218:Z218 X208:Z208 X217:Z217"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2"/>
  </sheetPr>
  <dimension ref="B2:O122"/>
  <sheetViews>
    <sheetView view="pageBreakPreview" zoomScale="70" zoomScaleNormal="100" zoomScaleSheetLayoutView="70" workbookViewId="0">
      <selection activeCell="E70" activeCellId="1" sqref="E54:E55 E70:E72"/>
    </sheetView>
  </sheetViews>
  <sheetFormatPr defaultColWidth="8.88671875" defaultRowHeight="17.100000000000001" customHeight="1" outlineLevelRow="1" x14ac:dyDescent="0.2"/>
  <cols>
    <col min="1" max="1" width="2.77734375" style="2" customWidth="1"/>
    <col min="2" max="2" width="2.6640625" style="2" customWidth="1"/>
    <col min="3" max="6" width="9.77734375" style="2" customWidth="1"/>
    <col min="7" max="8" width="3.77734375" style="2" customWidth="1"/>
    <col min="9" max="14" width="9.77734375" style="2" customWidth="1"/>
    <col min="15" max="15" width="3.44140625" style="2" customWidth="1"/>
    <col min="16" max="16" width="8.77734375" style="2" customWidth="1"/>
    <col min="17" max="16384" width="8.88671875" style="2"/>
  </cols>
  <sheetData>
    <row r="2" spans="2:15" ht="50.1" customHeight="1" x14ac:dyDescent="0.2">
      <c r="C2" s="556" t="str">
        <f>'Copertina 2025'!C17</f>
        <v>Segnalazione Certificata di Inizio Attività presentata da:</v>
      </c>
      <c r="D2" s="556"/>
      <c r="E2" s="556"/>
      <c r="F2" s="556"/>
      <c r="G2" s="556"/>
      <c r="H2" s="676" t="str">
        <f>'Copertina 2025'!E17</f>
        <v>inserire nominativo del richiedente</v>
      </c>
      <c r="I2" s="676"/>
      <c r="J2" s="676"/>
      <c r="K2" s="676"/>
      <c r="L2" s="676"/>
      <c r="M2" s="676"/>
      <c r="N2" s="676"/>
    </row>
    <row r="3" spans="2:15" ht="35.1" customHeight="1" x14ac:dyDescent="0.2">
      <c r="C3" s="558" t="s">
        <v>6</v>
      </c>
      <c r="D3" s="558"/>
      <c r="E3" s="558"/>
      <c r="F3" s="558"/>
      <c r="G3" s="558"/>
      <c r="H3" s="677" t="str">
        <f>'Copertina 2025'!E27</f>
        <v>indicare la Via/Piazza/ecc.</v>
      </c>
      <c r="I3" s="677"/>
      <c r="J3" s="677"/>
      <c r="K3" s="677"/>
      <c r="L3" s="677"/>
      <c r="M3" s="677"/>
      <c r="N3" s="677"/>
      <c r="O3" s="64"/>
    </row>
    <row r="4" spans="2:15" ht="17.100000000000001" customHeight="1" x14ac:dyDescent="0.2">
      <c r="B4" s="76"/>
      <c r="C4" s="569" t="s">
        <v>77</v>
      </c>
      <c r="D4" s="694"/>
      <c r="E4" s="694"/>
      <c r="F4" s="694"/>
      <c r="G4" s="694"/>
      <c r="H4" s="694"/>
      <c r="I4" s="694"/>
      <c r="J4" s="694"/>
      <c r="K4" s="694"/>
      <c r="L4" s="694"/>
      <c r="M4" s="694"/>
      <c r="N4" s="695"/>
    </row>
    <row r="5" spans="2:15" ht="17.100000000000001" customHeight="1" x14ac:dyDescent="0.2">
      <c r="B5" s="76"/>
      <c r="C5" s="696" t="s">
        <v>78</v>
      </c>
      <c r="D5" s="697"/>
      <c r="E5" s="697"/>
      <c r="F5" s="697"/>
      <c r="G5" s="697"/>
      <c r="H5" s="697"/>
      <c r="I5" s="697"/>
      <c r="J5" s="697"/>
      <c r="K5" s="697"/>
      <c r="L5" s="697"/>
      <c r="M5" s="697"/>
      <c r="N5" s="698"/>
    </row>
    <row r="6" spans="2:15" ht="17.100000000000001" customHeight="1" x14ac:dyDescent="0.2">
      <c r="B6" s="76"/>
      <c r="C6" s="77"/>
    </row>
    <row r="7" spans="2:15" ht="17.100000000000001" customHeight="1" x14ac:dyDescent="0.2">
      <c r="B7" s="76"/>
      <c r="C7" s="78"/>
      <c r="D7" s="685" t="s">
        <v>79</v>
      </c>
      <c r="E7" s="699" t="s">
        <v>80</v>
      </c>
      <c r="F7" s="687"/>
      <c r="G7" s="76"/>
      <c r="H7" s="76"/>
      <c r="I7" s="79"/>
      <c r="J7" s="76"/>
      <c r="K7" s="76"/>
      <c r="L7" s="80"/>
      <c r="M7" s="76"/>
      <c r="N7" s="76"/>
    </row>
    <row r="8" spans="2:15" ht="17.100000000000001" customHeight="1" x14ac:dyDescent="0.2">
      <c r="B8" s="76"/>
      <c r="C8" s="78"/>
      <c r="D8" s="686"/>
      <c r="E8" s="688"/>
      <c r="F8" s="688"/>
      <c r="G8" s="82"/>
      <c r="H8" s="76"/>
      <c r="I8" s="76"/>
      <c r="J8" s="76"/>
      <c r="K8" s="76"/>
      <c r="L8" s="80"/>
      <c r="M8" s="76"/>
      <c r="N8" s="76"/>
    </row>
    <row r="9" spans="2:15" ht="17.100000000000001" customHeight="1" x14ac:dyDescent="0.2">
      <c r="C9" s="76"/>
      <c r="D9" s="84" t="s">
        <v>81</v>
      </c>
      <c r="E9" s="84" t="s">
        <v>82</v>
      </c>
      <c r="F9" s="85" t="s">
        <v>83</v>
      </c>
      <c r="G9" s="81"/>
      <c r="I9" s="86" t="s">
        <v>84</v>
      </c>
      <c r="J9" s="87" t="s">
        <v>85</v>
      </c>
      <c r="K9" s="85" t="s">
        <v>86</v>
      </c>
      <c r="L9" s="80"/>
      <c r="M9" s="76"/>
      <c r="N9" s="680" t="s">
        <v>179</v>
      </c>
    </row>
    <row r="10" spans="2:15" ht="17.100000000000001" customHeight="1" x14ac:dyDescent="0.2">
      <c r="C10" s="76"/>
      <c r="D10" s="437" t="s">
        <v>87</v>
      </c>
      <c r="E10" s="437" t="s">
        <v>88</v>
      </c>
      <c r="F10" s="88" t="s">
        <v>89</v>
      </c>
      <c r="G10" s="81"/>
      <c r="I10" s="88" t="s">
        <v>90</v>
      </c>
      <c r="J10" s="89" t="s">
        <v>91</v>
      </c>
      <c r="K10" s="88" t="s">
        <v>92</v>
      </c>
      <c r="L10" s="80"/>
      <c r="M10" s="76"/>
      <c r="N10" s="681"/>
    </row>
    <row r="11" spans="2:15" ht="17.100000000000001" customHeight="1" x14ac:dyDescent="0.2">
      <c r="C11" s="76"/>
      <c r="D11" s="90" t="s">
        <v>93</v>
      </c>
      <c r="E11" s="91"/>
      <c r="F11" s="305">
        <f>'Tab. VANI'!AE4</f>
        <v>0</v>
      </c>
      <c r="G11" s="81"/>
      <c r="I11" s="92">
        <f>IF(F11="","",F11/$F$16)</f>
        <v>0</v>
      </c>
      <c r="J11" s="93">
        <v>0</v>
      </c>
      <c r="K11" s="94">
        <f>IF(I11="","",I11*J11)</f>
        <v>0</v>
      </c>
      <c r="L11" s="80"/>
      <c r="M11" s="76"/>
      <c r="N11" s="681"/>
    </row>
    <row r="12" spans="2:15" ht="17.100000000000001" customHeight="1" x14ac:dyDescent="0.2">
      <c r="C12" s="76"/>
      <c r="D12" s="95" t="s">
        <v>94</v>
      </c>
      <c r="E12" s="91"/>
      <c r="F12" s="305">
        <f>'Tab. VANI'!AF4</f>
        <v>0</v>
      </c>
      <c r="G12" s="81"/>
      <c r="I12" s="92">
        <f>IF(F12="","",F12/$F$16)</f>
        <v>0</v>
      </c>
      <c r="J12" s="96">
        <v>5</v>
      </c>
      <c r="K12" s="94">
        <f>IF(I12="","",I12*J12)</f>
        <v>0</v>
      </c>
      <c r="L12" s="80"/>
      <c r="M12" s="76"/>
      <c r="N12" s="681"/>
    </row>
    <row r="13" spans="2:15" ht="17.100000000000001" customHeight="1" x14ac:dyDescent="0.2">
      <c r="C13" s="76"/>
      <c r="D13" s="95" t="s">
        <v>95</v>
      </c>
      <c r="E13" s="91"/>
      <c r="F13" s="305">
        <f>'Tab. VANI'!AG4</f>
        <v>0</v>
      </c>
      <c r="G13" s="81"/>
      <c r="I13" s="92">
        <f>IF(F13="","",F13/$F$16)</f>
        <v>0</v>
      </c>
      <c r="J13" s="96">
        <v>15</v>
      </c>
      <c r="K13" s="94">
        <f>IF(I13="","",I13*J13)</f>
        <v>0</v>
      </c>
      <c r="L13" s="80"/>
      <c r="M13" s="76"/>
      <c r="N13" s="681"/>
    </row>
    <row r="14" spans="2:15" ht="17.100000000000001" customHeight="1" x14ac:dyDescent="0.2">
      <c r="C14" s="76"/>
      <c r="D14" s="95" t="s">
        <v>96</v>
      </c>
      <c r="E14" s="91"/>
      <c r="F14" s="305">
        <f>'Tab. VANI'!AH4</f>
        <v>150</v>
      </c>
      <c r="G14" s="81"/>
      <c r="I14" s="92">
        <f>IF(F14="","",F14/$F$16)</f>
        <v>1</v>
      </c>
      <c r="J14" s="96">
        <v>30</v>
      </c>
      <c r="K14" s="94">
        <f>IF(I14="","",I14*J14)</f>
        <v>30</v>
      </c>
      <c r="L14" s="80"/>
      <c r="M14" s="76"/>
      <c r="N14" s="681"/>
    </row>
    <row r="15" spans="2:15" ht="17.100000000000001" customHeight="1" thickBot="1" x14ac:dyDescent="0.25">
      <c r="C15" s="76"/>
      <c r="D15" s="97" t="s">
        <v>97</v>
      </c>
      <c r="E15" s="232"/>
      <c r="F15" s="305">
        <f>'Tab. VANI'!AI4</f>
        <v>0</v>
      </c>
      <c r="G15" s="81"/>
      <c r="I15" s="98">
        <f>IF(F15="","",F15/$F$16)</f>
        <v>0</v>
      </c>
      <c r="J15" s="99">
        <v>50</v>
      </c>
      <c r="K15" s="100">
        <f>IF(I15="","",I15*J15)</f>
        <v>0</v>
      </c>
      <c r="L15" s="80"/>
      <c r="M15" s="76"/>
      <c r="N15" s="681"/>
    </row>
    <row r="16" spans="2:15" ht="17.100000000000001" customHeight="1" thickTop="1" thickBot="1" x14ac:dyDescent="0.25">
      <c r="C16" s="76"/>
      <c r="D16" s="76"/>
      <c r="E16" s="13" t="s">
        <v>98</v>
      </c>
      <c r="F16" s="101">
        <f>SUM(F11:F15)</f>
        <v>150</v>
      </c>
      <c r="G16" s="82"/>
      <c r="H16" s="76"/>
      <c r="K16" s="76"/>
      <c r="L16" s="102">
        <f>SUM(K11:K15)</f>
        <v>30</v>
      </c>
      <c r="M16" s="103" t="s">
        <v>99</v>
      </c>
      <c r="N16" s="681"/>
    </row>
    <row r="17" spans="2:14" ht="17.100000000000001" customHeight="1" thickTop="1" x14ac:dyDescent="0.2">
      <c r="B17" s="76"/>
      <c r="C17" s="76"/>
      <c r="D17" s="76"/>
      <c r="E17" s="104"/>
      <c r="F17" s="76"/>
      <c r="G17" s="82"/>
      <c r="H17" s="76"/>
      <c r="I17" s="76"/>
      <c r="J17" s="105"/>
      <c r="K17" s="76"/>
      <c r="L17" s="80"/>
      <c r="M17" s="76"/>
      <c r="N17" s="681"/>
    </row>
    <row r="18" spans="2:14" ht="17.100000000000001" customHeight="1" x14ac:dyDescent="0.2">
      <c r="B18" s="76"/>
      <c r="D18" s="685" t="s">
        <v>100</v>
      </c>
      <c r="E18" s="687" t="s">
        <v>101</v>
      </c>
      <c r="F18" s="687"/>
      <c r="G18" s="82"/>
      <c r="H18" s="76"/>
      <c r="I18" s="685" t="s">
        <v>102</v>
      </c>
      <c r="J18" s="699" t="s">
        <v>103</v>
      </c>
      <c r="K18" s="699"/>
      <c r="L18" s="80"/>
      <c r="M18" s="76"/>
      <c r="N18" s="681"/>
    </row>
    <row r="19" spans="2:14" ht="17.100000000000001" customHeight="1" x14ac:dyDescent="0.2">
      <c r="B19" s="76"/>
      <c r="C19" s="106"/>
      <c r="D19" s="686"/>
      <c r="E19" s="688"/>
      <c r="F19" s="688"/>
      <c r="G19" s="82"/>
      <c r="H19" s="76"/>
      <c r="I19" s="686"/>
      <c r="J19" s="699"/>
      <c r="K19" s="699"/>
      <c r="L19" s="80"/>
      <c r="M19" s="76"/>
      <c r="N19" s="681"/>
    </row>
    <row r="20" spans="2:14" ht="17.100000000000001" customHeight="1" x14ac:dyDescent="0.2">
      <c r="B20" s="76"/>
      <c r="C20" s="700" t="s">
        <v>104</v>
      </c>
      <c r="D20" s="701"/>
      <c r="E20" s="702"/>
      <c r="F20" s="706" t="s">
        <v>105</v>
      </c>
      <c r="G20" s="107"/>
      <c r="H20" s="108"/>
      <c r="I20" s="708" t="s">
        <v>106</v>
      </c>
      <c r="J20" s="713" t="s">
        <v>107</v>
      </c>
      <c r="K20" s="683" t="s">
        <v>108</v>
      </c>
      <c r="L20" s="80"/>
      <c r="M20" s="76"/>
      <c r="N20" s="681"/>
    </row>
    <row r="21" spans="2:14" ht="17.100000000000001" customHeight="1" x14ac:dyDescent="0.2">
      <c r="B21" s="76"/>
      <c r="C21" s="703"/>
      <c r="D21" s="704"/>
      <c r="E21" s="705"/>
      <c r="F21" s="707"/>
      <c r="G21" s="109"/>
      <c r="H21" s="110"/>
      <c r="I21" s="709"/>
      <c r="J21" s="714"/>
      <c r="K21" s="684"/>
      <c r="L21" s="80"/>
      <c r="M21" s="76"/>
      <c r="N21" s="681"/>
    </row>
    <row r="22" spans="2:14" ht="17.100000000000001" customHeight="1" x14ac:dyDescent="0.2">
      <c r="B22" s="76"/>
      <c r="C22" s="723" t="s">
        <v>109</v>
      </c>
      <c r="D22" s="724"/>
      <c r="E22" s="725"/>
      <c r="F22" s="438" t="s">
        <v>110</v>
      </c>
      <c r="G22" s="109"/>
      <c r="H22" s="110"/>
      <c r="I22" s="437" t="s">
        <v>111</v>
      </c>
      <c r="J22" s="88" t="s">
        <v>112</v>
      </c>
      <c r="K22" s="438" t="s">
        <v>113</v>
      </c>
      <c r="L22" s="80"/>
      <c r="M22" s="76"/>
      <c r="N22" s="681"/>
    </row>
    <row r="23" spans="2:14" ht="17.100000000000001" customHeight="1" x14ac:dyDescent="0.2">
      <c r="B23" s="76"/>
      <c r="C23" s="689" t="s">
        <v>114</v>
      </c>
      <c r="D23" s="719" t="s">
        <v>115</v>
      </c>
      <c r="E23" s="683"/>
      <c r="F23" s="721">
        <f>'Tab. VANI'!AL4</f>
        <v>220</v>
      </c>
      <c r="G23" s="111"/>
      <c r="H23" s="112"/>
      <c r="I23" s="113" t="s">
        <v>116</v>
      </c>
      <c r="J23" s="114" t="str">
        <f>IF($F$29&lt;=0.5,"n","o")</f>
        <v>o</v>
      </c>
      <c r="K23" s="115">
        <v>0</v>
      </c>
      <c r="L23" s="80"/>
      <c r="M23" s="76"/>
      <c r="N23" s="681"/>
    </row>
    <row r="24" spans="2:14" ht="17.100000000000001" customHeight="1" x14ac:dyDescent="0.2">
      <c r="B24" s="76"/>
      <c r="C24" s="690"/>
      <c r="D24" s="720"/>
      <c r="E24" s="684"/>
      <c r="F24" s="722"/>
      <c r="G24" s="111"/>
      <c r="H24" s="112"/>
      <c r="I24" s="116" t="s">
        <v>117</v>
      </c>
      <c r="J24" s="114" t="str">
        <f>IF(AND($F$29&gt;0.5,$F$29&lt;=0.75),"n","o")</f>
        <v>o</v>
      </c>
      <c r="K24" s="115">
        <v>10</v>
      </c>
      <c r="L24" s="80"/>
      <c r="M24" s="76"/>
      <c r="N24" s="681"/>
    </row>
    <row r="25" spans="2:14" ht="17.100000000000001" customHeight="1" x14ac:dyDescent="0.2">
      <c r="B25" s="76"/>
      <c r="C25" s="434" t="s">
        <v>118</v>
      </c>
      <c r="D25" s="672" t="s">
        <v>119</v>
      </c>
      <c r="E25" s="673"/>
      <c r="F25" s="306"/>
      <c r="G25" s="111"/>
      <c r="H25" s="112"/>
      <c r="I25" s="116" t="s">
        <v>120</v>
      </c>
      <c r="J25" s="114" t="str">
        <f>IF(AND($F$29&gt;0.75,$F$29&lt;=1),"n","o")</f>
        <v>o</v>
      </c>
      <c r="K25" s="115">
        <v>20</v>
      </c>
      <c r="L25" s="80"/>
      <c r="M25" s="76"/>
      <c r="N25" s="681"/>
    </row>
    <row r="26" spans="2:14" ht="17.100000000000001" customHeight="1" x14ac:dyDescent="0.2">
      <c r="B26" s="76"/>
      <c r="C26" s="434" t="s">
        <v>121</v>
      </c>
      <c r="D26" s="672" t="s">
        <v>122</v>
      </c>
      <c r="E26" s="673"/>
      <c r="F26" s="142">
        <f>'Tab. VANI'!AN4</f>
        <v>0</v>
      </c>
      <c r="G26" s="111"/>
      <c r="H26" s="112"/>
      <c r="I26" s="117" t="s">
        <v>123</v>
      </c>
      <c r="J26" s="118" t="str">
        <f>IF($F$29&gt;1,"n","o")</f>
        <v>n</v>
      </c>
      <c r="K26" s="119">
        <v>30</v>
      </c>
      <c r="L26" s="80"/>
      <c r="M26" s="76"/>
      <c r="N26" s="681"/>
    </row>
    <row r="27" spans="2:14" ht="17.100000000000001" customHeight="1" thickBot="1" x14ac:dyDescent="0.25">
      <c r="B27" s="76"/>
      <c r="C27" s="117" t="s">
        <v>124</v>
      </c>
      <c r="D27" s="678" t="s">
        <v>125</v>
      </c>
      <c r="E27" s="679"/>
      <c r="F27" s="307">
        <f>'Tab. VANI'!AO4</f>
        <v>0</v>
      </c>
      <c r="G27" s="120"/>
      <c r="H27" s="104"/>
      <c r="I27" s="76"/>
      <c r="J27" s="76"/>
      <c r="K27" s="76"/>
      <c r="L27" s="102">
        <f>IF(J23="n",0,IF(J24="n",10,IF(J25="n",20,IF(J26="n",30,""))))</f>
        <v>30</v>
      </c>
      <c r="M27" s="103" t="s">
        <v>126</v>
      </c>
      <c r="N27" s="681"/>
    </row>
    <row r="28" spans="2:14" ht="17.100000000000001" customHeight="1" thickTop="1" thickBot="1" x14ac:dyDescent="0.25">
      <c r="B28" s="76"/>
      <c r="C28" s="76"/>
      <c r="D28" s="121"/>
      <c r="E28" s="13" t="s">
        <v>127</v>
      </c>
      <c r="F28" s="101">
        <f>SUM(F23:F27)</f>
        <v>220</v>
      </c>
      <c r="G28" s="122"/>
      <c r="H28" s="123"/>
      <c r="I28" s="76"/>
      <c r="J28" s="76"/>
      <c r="K28" s="76"/>
      <c r="L28" s="124"/>
      <c r="M28" s="76"/>
      <c r="N28" s="681"/>
    </row>
    <row r="29" spans="2:14" ht="17.100000000000001" customHeight="1" thickTop="1" x14ac:dyDescent="0.2">
      <c r="B29" s="76"/>
      <c r="C29" s="76"/>
      <c r="D29" s="527" t="s">
        <v>128</v>
      </c>
      <c r="E29" s="527"/>
      <c r="F29" s="692">
        <f>IF(F16=0,101,F28/F16)</f>
        <v>1.4666666666666666</v>
      </c>
      <c r="G29" s="122"/>
      <c r="H29" s="123"/>
      <c r="I29" s="76"/>
      <c r="J29" s="76"/>
      <c r="K29" s="76"/>
      <c r="L29" s="124"/>
      <c r="M29" s="76"/>
      <c r="N29" s="681"/>
    </row>
    <row r="30" spans="2:14" ht="17.100000000000001" customHeight="1" thickBot="1" x14ac:dyDescent="0.25">
      <c r="B30" s="76"/>
      <c r="C30" s="125"/>
      <c r="D30" s="691"/>
      <c r="E30" s="691"/>
      <c r="F30" s="693"/>
      <c r="G30" s="126"/>
      <c r="H30" s="76"/>
      <c r="I30" s="76"/>
      <c r="J30" s="76"/>
      <c r="K30" s="76"/>
      <c r="L30" s="80"/>
      <c r="M30" s="76"/>
      <c r="N30" s="681"/>
    </row>
    <row r="31" spans="2:14" ht="17.100000000000001" customHeight="1" thickBot="1" x14ac:dyDescent="0.25">
      <c r="B31" s="76"/>
      <c r="C31" s="76"/>
      <c r="D31" s="76"/>
      <c r="E31" s="76"/>
      <c r="F31" s="76"/>
      <c r="G31" s="82"/>
      <c r="H31" s="76"/>
      <c r="I31" s="127" t="s">
        <v>129</v>
      </c>
      <c r="J31" s="699" t="s">
        <v>130</v>
      </c>
      <c r="K31" s="699"/>
      <c r="L31" s="80"/>
      <c r="M31" s="76"/>
      <c r="N31" s="681"/>
    </row>
    <row r="32" spans="2:14" ht="17.100000000000001" customHeight="1" thickBot="1" x14ac:dyDescent="0.25">
      <c r="B32" s="76"/>
      <c r="C32" s="76"/>
      <c r="D32" s="76"/>
      <c r="E32" s="76"/>
      <c r="F32" s="76"/>
      <c r="G32" s="82"/>
      <c r="H32" s="76"/>
      <c r="I32" s="128">
        <v>1</v>
      </c>
      <c r="J32" s="715"/>
      <c r="K32" s="715"/>
      <c r="L32" s="80"/>
      <c r="M32" s="76"/>
      <c r="N32" s="681"/>
    </row>
    <row r="33" spans="2:14" ht="16.5" customHeight="1" x14ac:dyDescent="0.2">
      <c r="B33" s="76"/>
      <c r="C33" s="76"/>
      <c r="D33" s="76"/>
      <c r="E33" s="76"/>
      <c r="F33" s="76"/>
      <c r="G33" s="82"/>
      <c r="H33" s="76"/>
      <c r="I33" s="436" t="s">
        <v>131</v>
      </c>
      <c r="J33" s="129" t="s">
        <v>107</v>
      </c>
      <c r="K33" s="129" t="s">
        <v>108</v>
      </c>
      <c r="L33" s="80"/>
      <c r="M33" s="76"/>
      <c r="N33" s="681"/>
    </row>
    <row r="34" spans="2:14" ht="17.100000000000001" customHeight="1" x14ac:dyDescent="0.2">
      <c r="B34" s="76"/>
      <c r="C34" s="76"/>
      <c r="D34" s="76"/>
      <c r="E34" s="76"/>
      <c r="F34" s="76"/>
      <c r="G34" s="82"/>
      <c r="H34" s="76"/>
      <c r="I34" s="432" t="s">
        <v>132</v>
      </c>
      <c r="J34" s="130" t="s">
        <v>133</v>
      </c>
      <c r="K34" s="130" t="s">
        <v>134</v>
      </c>
      <c r="L34" s="80"/>
      <c r="M34" s="76"/>
      <c r="N34" s="681"/>
    </row>
    <row r="35" spans="2:14" ht="17.100000000000001" customHeight="1" x14ac:dyDescent="0.2">
      <c r="B35" s="76"/>
      <c r="C35" s="76"/>
      <c r="D35" s="76"/>
      <c r="E35" s="76"/>
      <c r="F35" s="76"/>
      <c r="G35" s="82"/>
      <c r="H35" s="76"/>
      <c r="I35" s="434">
        <v>0</v>
      </c>
      <c r="J35" s="114" t="str">
        <f t="shared" ref="J35:J40" si="0">IF(I35=$I$32,"n","o")</f>
        <v>o</v>
      </c>
      <c r="K35" s="115">
        <v>0</v>
      </c>
      <c r="L35" s="80"/>
      <c r="M35" s="76"/>
      <c r="N35" s="681"/>
    </row>
    <row r="36" spans="2:14" ht="17.100000000000001" customHeight="1" x14ac:dyDescent="0.2">
      <c r="B36" s="76"/>
      <c r="C36" s="76"/>
      <c r="D36" s="76"/>
      <c r="E36" s="76"/>
      <c r="F36" s="76"/>
      <c r="G36" s="82"/>
      <c r="H36" s="76"/>
      <c r="I36" s="434">
        <v>1</v>
      </c>
      <c r="J36" s="114" t="str">
        <f t="shared" si="0"/>
        <v>n</v>
      </c>
      <c r="K36" s="115">
        <v>10</v>
      </c>
      <c r="L36" s="80"/>
      <c r="M36" s="76"/>
      <c r="N36" s="681"/>
    </row>
    <row r="37" spans="2:14" ht="17.100000000000001" customHeight="1" x14ac:dyDescent="0.2">
      <c r="B37" s="76"/>
      <c r="C37" s="76"/>
      <c r="D37" s="76"/>
      <c r="E37" s="76"/>
      <c r="F37" s="76"/>
      <c r="G37" s="82"/>
      <c r="H37" s="76"/>
      <c r="I37" s="434">
        <v>2</v>
      </c>
      <c r="J37" s="114" t="str">
        <f t="shared" si="0"/>
        <v>o</v>
      </c>
      <c r="K37" s="115">
        <v>20</v>
      </c>
      <c r="L37" s="80"/>
      <c r="M37" s="76"/>
      <c r="N37" s="681"/>
    </row>
    <row r="38" spans="2:14" ht="17.100000000000001" customHeight="1" x14ac:dyDescent="0.2">
      <c r="B38" s="76"/>
      <c r="C38" s="76"/>
      <c r="D38" s="76"/>
      <c r="E38" s="76"/>
      <c r="F38" s="76"/>
      <c r="G38" s="82"/>
      <c r="H38" s="76"/>
      <c r="I38" s="434">
        <v>3</v>
      </c>
      <c r="J38" s="114" t="str">
        <f t="shared" si="0"/>
        <v>o</v>
      </c>
      <c r="K38" s="115">
        <v>30</v>
      </c>
      <c r="L38" s="80"/>
      <c r="M38" s="76"/>
      <c r="N38" s="681"/>
    </row>
    <row r="39" spans="2:14" ht="17.100000000000001" customHeight="1" x14ac:dyDescent="0.2">
      <c r="B39" s="76"/>
      <c r="C39" s="76"/>
      <c r="D39" s="76"/>
      <c r="E39" s="76"/>
      <c r="F39" s="76"/>
      <c r="G39" s="82"/>
      <c r="H39" s="76"/>
      <c r="I39" s="434">
        <v>4</v>
      </c>
      <c r="J39" s="114" t="str">
        <f t="shared" si="0"/>
        <v>o</v>
      </c>
      <c r="K39" s="115">
        <v>40</v>
      </c>
      <c r="L39" s="80"/>
      <c r="M39" s="76"/>
      <c r="N39" s="681"/>
    </row>
    <row r="40" spans="2:14" ht="17.100000000000001" customHeight="1" x14ac:dyDescent="0.2">
      <c r="B40" s="76"/>
      <c r="C40" s="76"/>
      <c r="D40" s="76"/>
      <c r="E40" s="76"/>
      <c r="F40" s="76"/>
      <c r="G40" s="82"/>
      <c r="H40" s="76"/>
      <c r="I40" s="117">
        <v>5</v>
      </c>
      <c r="J40" s="131" t="str">
        <f t="shared" si="0"/>
        <v>o</v>
      </c>
      <c r="K40" s="119">
        <v>50</v>
      </c>
      <c r="L40" s="132"/>
      <c r="N40" s="681"/>
    </row>
    <row r="41" spans="2:14" ht="17.100000000000001" customHeight="1" x14ac:dyDescent="0.2">
      <c r="B41" s="76"/>
      <c r="C41" s="76"/>
      <c r="D41" s="76"/>
      <c r="E41" s="76"/>
      <c r="F41" s="76"/>
      <c r="G41" s="82"/>
      <c r="H41" s="76"/>
      <c r="I41" s="76"/>
      <c r="J41" s="76"/>
      <c r="K41" s="76"/>
      <c r="L41" s="102">
        <f>10*I32</f>
        <v>10</v>
      </c>
      <c r="M41" s="133" t="s">
        <v>135</v>
      </c>
      <c r="N41" s="682"/>
    </row>
    <row r="42" spans="2:14" ht="17.100000000000001" customHeight="1" x14ac:dyDescent="0.2">
      <c r="B42" s="76"/>
      <c r="C42" s="76"/>
      <c r="D42" s="76"/>
      <c r="E42" s="76"/>
      <c r="F42" s="49"/>
      <c r="G42" s="82"/>
      <c r="H42" s="76"/>
      <c r="I42" s="76"/>
      <c r="J42" s="76"/>
      <c r="K42" s="76"/>
      <c r="L42" s="80"/>
      <c r="M42" s="76"/>
      <c r="N42" s="76"/>
    </row>
    <row r="43" spans="2:14" ht="17.100000000000001" customHeight="1" x14ac:dyDescent="0.2">
      <c r="B43" s="76"/>
      <c r="C43" s="76"/>
      <c r="D43" s="76"/>
      <c r="E43" s="76"/>
      <c r="F43" s="134"/>
      <c r="G43" s="82"/>
      <c r="H43" s="76"/>
      <c r="I43" s="76"/>
      <c r="J43" s="76"/>
      <c r="K43" s="76"/>
      <c r="L43" s="80"/>
      <c r="M43" s="85" t="s">
        <v>136</v>
      </c>
      <c r="N43" s="85" t="s">
        <v>137</v>
      </c>
    </row>
    <row r="44" spans="2:14" ht="17.100000000000001" customHeight="1" x14ac:dyDescent="0.2">
      <c r="B44" s="76"/>
      <c r="C44" s="76"/>
      <c r="D44" s="76"/>
      <c r="E44" s="76"/>
      <c r="F44" s="76"/>
      <c r="G44" s="82"/>
      <c r="H44" s="76"/>
      <c r="I44" s="76"/>
      <c r="J44" s="76"/>
      <c r="K44" s="103" t="s">
        <v>138</v>
      </c>
      <c r="L44" s="80"/>
      <c r="M44" s="135" t="s">
        <v>139</v>
      </c>
      <c r="N44" s="88" t="s">
        <v>140</v>
      </c>
    </row>
    <row r="45" spans="2:14" ht="17.100000000000001" customHeight="1" x14ac:dyDescent="0.2">
      <c r="B45" s="76"/>
      <c r="C45" s="76"/>
      <c r="D45" s="76"/>
      <c r="E45" s="76"/>
      <c r="F45" s="76"/>
      <c r="G45" s="82"/>
      <c r="H45" s="76"/>
      <c r="I45" s="76"/>
      <c r="J45" s="76"/>
      <c r="K45" s="103" t="s">
        <v>141</v>
      </c>
      <c r="L45" s="716">
        <f>L16+L27+L41</f>
        <v>70</v>
      </c>
      <c r="M45" s="717">
        <f>IF($L$45=0,1,IF($L$45&gt;50,11,(INT(($L$45-0.1)/5))+1))</f>
        <v>11</v>
      </c>
      <c r="N45" s="710">
        <f>(M45-1)*5</f>
        <v>50</v>
      </c>
    </row>
    <row r="46" spans="2:14" ht="17.100000000000001" customHeight="1" x14ac:dyDescent="0.2">
      <c r="B46" s="76"/>
      <c r="C46" s="76"/>
      <c r="D46" s="76"/>
      <c r="E46" s="76"/>
      <c r="F46" s="76"/>
      <c r="G46" s="82"/>
      <c r="H46" s="76"/>
      <c r="I46" s="76"/>
      <c r="J46" s="76"/>
      <c r="K46" s="76"/>
      <c r="L46" s="716"/>
      <c r="M46" s="718"/>
      <c r="N46" s="710"/>
    </row>
    <row r="47" spans="2:14" ht="17.100000000000001" customHeight="1" thickBot="1" x14ac:dyDescent="0.25">
      <c r="B47" s="76"/>
      <c r="C47" s="125"/>
      <c r="D47" s="125"/>
      <c r="E47" s="125"/>
      <c r="F47" s="125"/>
      <c r="G47" s="125"/>
      <c r="H47" s="136"/>
      <c r="I47" s="125"/>
      <c r="J47" s="125"/>
      <c r="K47" s="137"/>
      <c r="L47" s="137"/>
      <c r="M47" s="137"/>
      <c r="N47" s="137"/>
    </row>
    <row r="48" spans="2:14" ht="17.100000000000001" customHeight="1" outlineLevel="1" x14ac:dyDescent="0.2">
      <c r="B48" s="76"/>
      <c r="C48" s="76"/>
      <c r="D48" s="76"/>
      <c r="E48" s="76"/>
      <c r="F48" s="76"/>
      <c r="G48" s="76"/>
      <c r="H48" s="76"/>
      <c r="I48" s="76"/>
      <c r="J48" s="76"/>
      <c r="N48" s="160"/>
    </row>
    <row r="49" spans="2:14" ht="17.100000000000001" customHeight="1" outlineLevel="1" x14ac:dyDescent="0.2">
      <c r="B49" s="76"/>
      <c r="C49" s="164" t="s">
        <v>283</v>
      </c>
      <c r="D49" s="379"/>
      <c r="E49" s="379"/>
      <c r="F49" s="379"/>
      <c r="G49" s="379"/>
      <c r="H49" s="379"/>
      <c r="I49" s="379"/>
      <c r="J49" s="379"/>
      <c r="K49" s="379"/>
      <c r="L49" s="379"/>
      <c r="N49" s="435"/>
    </row>
    <row r="50" spans="2:14" ht="17.100000000000001" customHeight="1" outlineLevel="1" x14ac:dyDescent="0.2">
      <c r="B50" s="76"/>
      <c r="C50" s="655" t="s">
        <v>267</v>
      </c>
      <c r="D50" s="656"/>
      <c r="E50" s="656"/>
      <c r="F50" s="76"/>
      <c r="G50" s="76"/>
      <c r="H50" s="76"/>
      <c r="I50" s="711" t="s">
        <v>414</v>
      </c>
      <c r="J50" s="711"/>
      <c r="K50" s="711"/>
      <c r="N50" s="652" t="s">
        <v>260</v>
      </c>
    </row>
    <row r="51" spans="2:14" ht="17.100000000000001" customHeight="1" outlineLevel="1" x14ac:dyDescent="0.2">
      <c r="B51" s="76"/>
      <c r="C51" s="657"/>
      <c r="D51" s="657"/>
      <c r="E51" s="657"/>
      <c r="F51" s="76"/>
      <c r="G51" s="76"/>
      <c r="H51" s="76"/>
      <c r="I51" s="712"/>
      <c r="J51" s="712"/>
      <c r="K51" s="712"/>
      <c r="N51" s="653"/>
    </row>
    <row r="52" spans="2:14" ht="17.100000000000001" customHeight="1" outlineLevel="1" x14ac:dyDescent="0.2">
      <c r="B52" s="76"/>
      <c r="C52" s="138" t="s">
        <v>142</v>
      </c>
      <c r="D52" s="139" t="s">
        <v>143</v>
      </c>
      <c r="E52" s="138" t="s">
        <v>144</v>
      </c>
      <c r="F52" s="76"/>
      <c r="H52" s="76"/>
      <c r="I52" s="138" t="s">
        <v>142</v>
      </c>
      <c r="J52" s="139" t="s">
        <v>143</v>
      </c>
      <c r="K52" s="138" t="s">
        <v>144</v>
      </c>
      <c r="N52" s="653"/>
    </row>
    <row r="53" spans="2:14" ht="17.100000000000001" customHeight="1" outlineLevel="1" x14ac:dyDescent="0.2">
      <c r="B53" s="76"/>
      <c r="C53" s="140" t="s">
        <v>145</v>
      </c>
      <c r="D53" s="140" t="s">
        <v>146</v>
      </c>
      <c r="E53" s="140" t="s">
        <v>147</v>
      </c>
      <c r="F53" s="76"/>
      <c r="H53" s="76"/>
      <c r="I53" s="140" t="s">
        <v>148</v>
      </c>
      <c r="J53" s="140" t="s">
        <v>149</v>
      </c>
      <c r="K53" s="140" t="s">
        <v>150</v>
      </c>
      <c r="N53" s="653"/>
    </row>
    <row r="54" spans="2:14" ht="17.100000000000001" customHeight="1" outlineLevel="1" x14ac:dyDescent="0.2">
      <c r="B54" s="76"/>
      <c r="C54" s="141" t="s">
        <v>151</v>
      </c>
      <c r="D54" s="433" t="s">
        <v>152</v>
      </c>
      <c r="E54" s="142">
        <v>0</v>
      </c>
      <c r="F54" s="76"/>
      <c r="G54" s="76"/>
      <c r="H54" s="76"/>
      <c r="I54" s="141" t="s">
        <v>153</v>
      </c>
      <c r="J54" s="143" t="s">
        <v>154</v>
      </c>
      <c r="K54" s="142">
        <v>0</v>
      </c>
      <c r="N54" s="653"/>
    </row>
    <row r="55" spans="2:14" ht="17.100000000000001" customHeight="1" outlineLevel="1" x14ac:dyDescent="0.2">
      <c r="B55" s="76"/>
      <c r="C55" s="141" t="s">
        <v>155</v>
      </c>
      <c r="D55" s="433" t="s">
        <v>154</v>
      </c>
      <c r="E55" s="142">
        <v>0</v>
      </c>
      <c r="F55" s="76"/>
      <c r="G55" s="76"/>
      <c r="H55" s="76"/>
      <c r="I55" s="141" t="s">
        <v>156</v>
      </c>
      <c r="J55" s="433" t="s">
        <v>157</v>
      </c>
      <c r="K55" s="142">
        <v>0</v>
      </c>
      <c r="N55" s="653"/>
    </row>
    <row r="56" spans="2:14" ht="17.100000000000001" customHeight="1" outlineLevel="1" thickBot="1" x14ac:dyDescent="0.25">
      <c r="B56" s="76"/>
      <c r="C56" s="144" t="s">
        <v>158</v>
      </c>
      <c r="D56" s="145" t="s">
        <v>159</v>
      </c>
      <c r="E56" s="146">
        <f>IF(E55=0,0,E55*0.6)</f>
        <v>0</v>
      </c>
      <c r="F56" s="76"/>
      <c r="G56" s="76"/>
      <c r="H56" s="76"/>
      <c r="I56" s="144" t="s">
        <v>160</v>
      </c>
      <c r="J56" s="147" t="s">
        <v>159</v>
      </c>
      <c r="K56" s="148">
        <f>IF(K55=0,0,K55*0.6)</f>
        <v>0</v>
      </c>
      <c r="N56" s="653"/>
    </row>
    <row r="57" spans="2:14" ht="17.100000000000001" customHeight="1" outlineLevel="1" thickTop="1" x14ac:dyDescent="0.2">
      <c r="B57" s="76"/>
      <c r="C57" s="658" t="s">
        <v>161</v>
      </c>
      <c r="D57" s="660" t="s">
        <v>162</v>
      </c>
      <c r="E57" s="662">
        <f>IF(E54=0,E56,+E54+E56)</f>
        <v>0</v>
      </c>
      <c r="F57" s="76"/>
      <c r="G57" s="76"/>
      <c r="H57" s="76"/>
      <c r="I57" s="658" t="s">
        <v>163</v>
      </c>
      <c r="J57" s="674" t="s">
        <v>164</v>
      </c>
      <c r="K57" s="662">
        <f>IF(K54=0,K56,+K54+K56)</f>
        <v>0</v>
      </c>
      <c r="N57" s="653"/>
    </row>
    <row r="58" spans="2:14" ht="17.100000000000001" customHeight="1" outlineLevel="1" x14ac:dyDescent="0.2">
      <c r="B58" s="76"/>
      <c r="C58" s="659"/>
      <c r="D58" s="661"/>
      <c r="E58" s="663"/>
      <c r="F58" s="76"/>
      <c r="G58" s="76"/>
      <c r="H58" s="76"/>
      <c r="I58" s="659"/>
      <c r="J58" s="675"/>
      <c r="K58" s="663"/>
      <c r="N58" s="653"/>
    </row>
    <row r="59" spans="2:14" ht="17.100000000000001" customHeight="1" outlineLevel="1" x14ac:dyDescent="0.2">
      <c r="B59" s="76"/>
      <c r="C59" s="149"/>
      <c r="D59" s="150"/>
      <c r="E59" s="151"/>
      <c r="F59" s="76"/>
      <c r="G59" s="76"/>
      <c r="H59" s="76"/>
      <c r="I59" s="149"/>
      <c r="J59" s="108"/>
      <c r="K59" s="151"/>
      <c r="N59" s="653"/>
    </row>
    <row r="60" spans="2:14" ht="30" customHeight="1" outlineLevel="1" x14ac:dyDescent="0.2">
      <c r="B60" s="76"/>
      <c r="C60" s="664" t="s">
        <v>165</v>
      </c>
      <c r="D60" s="664"/>
      <c r="E60" s="664"/>
      <c r="F60" s="664"/>
      <c r="G60" s="664"/>
      <c r="H60" s="664"/>
      <c r="I60" s="152"/>
      <c r="J60" s="665">
        <v>480</v>
      </c>
      <c r="K60" s="665"/>
      <c r="L60" s="5" t="s">
        <v>166</v>
      </c>
      <c r="N60" s="653"/>
    </row>
    <row r="61" spans="2:14" ht="30" customHeight="1" outlineLevel="1" thickBot="1" x14ac:dyDescent="0.25">
      <c r="B61" s="76"/>
      <c r="C61" s="664" t="s">
        <v>167</v>
      </c>
      <c r="D61" s="664"/>
      <c r="E61" s="664"/>
      <c r="F61" s="664"/>
      <c r="G61" s="664"/>
      <c r="H61" s="664"/>
      <c r="I61" s="153"/>
      <c r="J61" s="666">
        <f>+J60*(1+$N$45/100)</f>
        <v>720</v>
      </c>
      <c r="K61" s="666"/>
      <c r="L61" s="5" t="s">
        <v>166</v>
      </c>
      <c r="N61" s="653"/>
    </row>
    <row r="62" spans="2:14" ht="30" customHeight="1" outlineLevel="1" thickTop="1" x14ac:dyDescent="0.2">
      <c r="B62" s="76"/>
      <c r="C62" s="671" t="s">
        <v>168</v>
      </c>
      <c r="D62" s="671"/>
      <c r="E62" s="671"/>
      <c r="F62" s="671"/>
      <c r="G62" s="671"/>
      <c r="H62" s="671"/>
      <c r="I62" s="154"/>
      <c r="J62" s="668">
        <f>(+E57+K57)*$J$61</f>
        <v>0</v>
      </c>
      <c r="K62" s="668"/>
      <c r="L62" s="155" t="s">
        <v>169</v>
      </c>
      <c r="N62" s="654"/>
    </row>
    <row r="63" spans="2:14" ht="17.100000000000001" customHeight="1" outlineLevel="1" thickBot="1" x14ac:dyDescent="0.25">
      <c r="B63" s="76"/>
      <c r="C63" s="337"/>
      <c r="D63" s="338"/>
      <c r="E63" s="338"/>
      <c r="F63" s="338"/>
      <c r="G63" s="338"/>
      <c r="H63" s="338"/>
      <c r="I63" s="339"/>
      <c r="J63" s="340"/>
      <c r="K63" s="340"/>
      <c r="L63" s="341"/>
      <c r="M63" s="137"/>
      <c r="N63" s="342"/>
    </row>
    <row r="64" spans="2:14" ht="17.100000000000001" customHeight="1" x14ac:dyDescent="0.2">
      <c r="B64" s="76"/>
      <c r="C64" s="343"/>
      <c r="D64" s="344"/>
      <c r="E64" s="344"/>
      <c r="F64" s="344"/>
      <c r="G64" s="344"/>
      <c r="H64" s="344"/>
      <c r="I64" s="345"/>
      <c r="J64" s="346"/>
      <c r="K64" s="346"/>
      <c r="L64" s="347"/>
      <c r="M64" s="160"/>
      <c r="N64" s="348"/>
    </row>
    <row r="65" spans="2:14" ht="17.100000000000001" customHeight="1" outlineLevel="1" x14ac:dyDescent="0.2">
      <c r="B65" s="76"/>
      <c r="C65" s="164" t="s">
        <v>264</v>
      </c>
      <c r="D65" s="378"/>
      <c r="E65" s="378"/>
      <c r="F65" s="378"/>
      <c r="G65" s="378"/>
      <c r="H65" s="378"/>
      <c r="I65" s="378"/>
      <c r="J65" s="378"/>
      <c r="K65" s="378"/>
      <c r="L65" s="378"/>
      <c r="M65" s="268"/>
      <c r="N65" s="652" t="s">
        <v>259</v>
      </c>
    </row>
    <row r="66" spans="2:14" ht="17.100000000000001" customHeight="1" outlineLevel="1" x14ac:dyDescent="0.2">
      <c r="B66" s="76"/>
      <c r="C66" s="655" t="s">
        <v>261</v>
      </c>
      <c r="D66" s="656"/>
      <c r="E66" s="656"/>
      <c r="F66" s="49"/>
      <c r="G66" s="49"/>
      <c r="H66" s="49"/>
      <c r="I66" s="156"/>
      <c r="J66" s="157"/>
      <c r="K66" s="157"/>
      <c r="L66" s="158"/>
      <c r="N66" s="653"/>
    </row>
    <row r="67" spans="2:14" ht="17.100000000000001" customHeight="1" outlineLevel="1" x14ac:dyDescent="0.2">
      <c r="B67" s="76"/>
      <c r="C67" s="657"/>
      <c r="D67" s="657"/>
      <c r="E67" s="657"/>
      <c r="F67" s="49"/>
      <c r="G67" s="49"/>
      <c r="H67" s="49"/>
      <c r="I67" s="156"/>
      <c r="J67" s="157"/>
      <c r="K67" s="157"/>
      <c r="L67" s="158"/>
      <c r="N67" s="653"/>
    </row>
    <row r="68" spans="2:14" ht="17.100000000000001" customHeight="1" outlineLevel="1" x14ac:dyDescent="0.2">
      <c r="B68" s="76"/>
      <c r="C68" s="138" t="s">
        <v>142</v>
      </c>
      <c r="D68" s="139" t="s">
        <v>143</v>
      </c>
      <c r="E68" s="138" t="s">
        <v>144</v>
      </c>
      <c r="F68" s="49"/>
      <c r="G68" s="49"/>
      <c r="H68" s="49"/>
      <c r="I68" s="156"/>
      <c r="J68" s="157"/>
      <c r="K68" s="157"/>
      <c r="L68" s="158"/>
      <c r="N68" s="653"/>
    </row>
    <row r="69" spans="2:14" ht="17.100000000000001" customHeight="1" outlineLevel="1" x14ac:dyDescent="0.2">
      <c r="B69" s="76"/>
      <c r="C69" s="140" t="s">
        <v>145</v>
      </c>
      <c r="D69" s="140" t="s">
        <v>146</v>
      </c>
      <c r="E69" s="140" t="s">
        <v>147</v>
      </c>
      <c r="F69" s="49"/>
      <c r="G69" s="49"/>
      <c r="H69" s="49"/>
      <c r="I69" s="156"/>
      <c r="J69" s="157"/>
      <c r="K69" s="157"/>
      <c r="L69" s="158"/>
      <c r="N69" s="653"/>
    </row>
    <row r="70" spans="2:14" ht="17.100000000000001" customHeight="1" outlineLevel="1" x14ac:dyDescent="0.2">
      <c r="B70" s="76"/>
      <c r="C70" s="141" t="s">
        <v>151</v>
      </c>
      <c r="D70" s="433" t="s">
        <v>152</v>
      </c>
      <c r="E70" s="142">
        <v>0</v>
      </c>
      <c r="F70" s="49"/>
      <c r="G70" s="49"/>
      <c r="H70" s="49"/>
      <c r="I70" s="156"/>
      <c r="J70" s="157"/>
      <c r="K70" s="157"/>
      <c r="L70" s="158"/>
      <c r="N70" s="653"/>
    </row>
    <row r="71" spans="2:14" ht="17.100000000000001" customHeight="1" outlineLevel="1" x14ac:dyDescent="0.2">
      <c r="B71" s="76"/>
      <c r="C71" s="141" t="s">
        <v>155</v>
      </c>
      <c r="D71" s="433" t="s">
        <v>154</v>
      </c>
      <c r="E71" s="142">
        <v>0</v>
      </c>
      <c r="F71" s="49"/>
      <c r="G71" s="49"/>
      <c r="H71" s="49"/>
      <c r="I71" s="156"/>
      <c r="J71" s="157"/>
      <c r="K71" s="157"/>
      <c r="L71" s="158"/>
      <c r="N71" s="653"/>
    </row>
    <row r="72" spans="2:14" ht="17.100000000000001" customHeight="1" outlineLevel="1" thickBot="1" x14ac:dyDescent="0.25">
      <c r="B72" s="76"/>
      <c r="C72" s="144" t="s">
        <v>158</v>
      </c>
      <c r="D72" s="145" t="s">
        <v>159</v>
      </c>
      <c r="E72" s="146">
        <f>IF(E71=0,0,E71*0.6)</f>
        <v>0</v>
      </c>
      <c r="F72" s="49"/>
      <c r="G72" s="49"/>
      <c r="H72" s="49"/>
      <c r="I72" s="156"/>
      <c r="J72" s="157"/>
      <c r="K72" s="157"/>
      <c r="L72" s="158"/>
      <c r="N72" s="653"/>
    </row>
    <row r="73" spans="2:14" ht="17.100000000000001" customHeight="1" outlineLevel="1" thickTop="1" x14ac:dyDescent="0.2">
      <c r="B73" s="76"/>
      <c r="C73" s="658" t="s">
        <v>161</v>
      </c>
      <c r="D73" s="660" t="s">
        <v>162</v>
      </c>
      <c r="E73" s="662">
        <f>IF(E70=0,E72,+E70+E72)</f>
        <v>0</v>
      </c>
      <c r="F73" s="49"/>
      <c r="G73" s="49"/>
      <c r="H73" s="49"/>
      <c r="I73" s="156"/>
      <c r="J73" s="157"/>
      <c r="K73" s="157"/>
      <c r="L73" s="158"/>
      <c r="N73" s="653"/>
    </row>
    <row r="74" spans="2:14" ht="17.100000000000001" customHeight="1" outlineLevel="1" x14ac:dyDescent="0.2">
      <c r="B74" s="76"/>
      <c r="C74" s="659"/>
      <c r="D74" s="661"/>
      <c r="E74" s="663"/>
      <c r="F74" s="49"/>
      <c r="G74" s="49"/>
      <c r="H74" s="49"/>
      <c r="J74" s="157"/>
      <c r="K74" s="157"/>
      <c r="L74" s="158"/>
      <c r="N74" s="653"/>
    </row>
    <row r="75" spans="2:14" ht="17.100000000000001" customHeight="1" outlineLevel="1" x14ac:dyDescent="0.2">
      <c r="B75" s="76"/>
      <c r="C75" s="76"/>
      <c r="D75" s="76"/>
      <c r="E75" s="76"/>
      <c r="F75" s="76"/>
      <c r="G75" s="76"/>
      <c r="H75" s="76"/>
      <c r="I75" s="76"/>
      <c r="J75" s="159"/>
      <c r="N75" s="653"/>
    </row>
    <row r="76" spans="2:14" ht="30" customHeight="1" outlineLevel="1" x14ac:dyDescent="0.2">
      <c r="B76" s="76"/>
      <c r="C76" s="664" t="s">
        <v>165</v>
      </c>
      <c r="D76" s="664"/>
      <c r="E76" s="664"/>
      <c r="F76" s="664"/>
      <c r="G76" s="664"/>
      <c r="H76" s="664"/>
      <c r="I76" s="152"/>
      <c r="J76" s="665">
        <v>480</v>
      </c>
      <c r="K76" s="665"/>
      <c r="L76" s="5" t="s">
        <v>166</v>
      </c>
      <c r="N76" s="653"/>
    </row>
    <row r="77" spans="2:14" ht="30" customHeight="1" outlineLevel="1" thickBot="1" x14ac:dyDescent="0.25">
      <c r="B77" s="76"/>
      <c r="C77" s="664" t="s">
        <v>167</v>
      </c>
      <c r="D77" s="664"/>
      <c r="E77" s="664"/>
      <c r="F77" s="664"/>
      <c r="G77" s="664"/>
      <c r="H77" s="664"/>
      <c r="I77" s="153"/>
      <c r="J77" s="666">
        <f>+J76*(1+$N$45/100)</f>
        <v>720</v>
      </c>
      <c r="K77" s="666"/>
      <c r="L77" s="5" t="s">
        <v>166</v>
      </c>
      <c r="N77" s="653"/>
    </row>
    <row r="78" spans="2:14" ht="30" customHeight="1" outlineLevel="1" thickTop="1" x14ac:dyDescent="0.2">
      <c r="B78" s="76"/>
      <c r="C78" s="667" t="s">
        <v>265</v>
      </c>
      <c r="D78" s="667"/>
      <c r="E78" s="667"/>
      <c r="F78" s="667"/>
      <c r="G78" s="667"/>
      <c r="H78" s="667"/>
      <c r="I78" s="154"/>
      <c r="J78" s="668">
        <f>(+E73)*$J$93</f>
        <v>0</v>
      </c>
      <c r="K78" s="668"/>
      <c r="L78" s="155" t="s">
        <v>169</v>
      </c>
      <c r="N78" s="654"/>
    </row>
    <row r="79" spans="2:14" ht="17.100000000000001" customHeight="1" thickBot="1" x14ac:dyDescent="0.25">
      <c r="B79" s="76"/>
      <c r="C79" s="337"/>
      <c r="D79" s="338"/>
      <c r="E79" s="338"/>
      <c r="F79" s="338"/>
      <c r="G79" s="338"/>
      <c r="H79" s="338"/>
      <c r="I79" s="339"/>
      <c r="J79" s="340"/>
      <c r="K79" s="340"/>
      <c r="L79" s="341"/>
      <c r="M79" s="137"/>
      <c r="N79" s="342"/>
    </row>
    <row r="80" spans="2:14" ht="17.100000000000001" hidden="1" customHeight="1" outlineLevel="1" x14ac:dyDescent="0.2">
      <c r="B80" s="76"/>
      <c r="C80" s="343"/>
      <c r="D80" s="344"/>
      <c r="E80" s="344"/>
      <c r="F80" s="344"/>
      <c r="G80" s="344"/>
      <c r="H80" s="344"/>
      <c r="I80" s="345"/>
      <c r="J80" s="346"/>
      <c r="K80" s="346"/>
      <c r="L80" s="347"/>
      <c r="M80" s="160"/>
      <c r="N80" s="348"/>
    </row>
    <row r="81" spans="2:14" ht="17.100000000000001" hidden="1" customHeight="1" outlineLevel="1" x14ac:dyDescent="0.2">
      <c r="B81" s="76"/>
      <c r="C81" s="164" t="s">
        <v>266</v>
      </c>
      <c r="D81" s="377"/>
      <c r="E81" s="377"/>
      <c r="F81" s="377"/>
      <c r="G81" s="377"/>
      <c r="H81" s="377"/>
      <c r="I81" s="377"/>
      <c r="J81" s="377"/>
      <c r="K81" s="377"/>
      <c r="L81" s="377"/>
      <c r="M81" s="268"/>
      <c r="N81" s="652" t="s">
        <v>258</v>
      </c>
    </row>
    <row r="82" spans="2:14" ht="17.100000000000001" hidden="1" customHeight="1" outlineLevel="1" x14ac:dyDescent="0.2">
      <c r="B82" s="76"/>
      <c r="C82" s="655" t="s">
        <v>170</v>
      </c>
      <c r="D82" s="656"/>
      <c r="E82" s="656"/>
      <c r="F82" s="49"/>
      <c r="G82" s="49"/>
      <c r="H82" s="49"/>
      <c r="I82" s="156"/>
      <c r="J82" s="157"/>
      <c r="K82" s="157"/>
      <c r="L82" s="158"/>
      <c r="N82" s="653"/>
    </row>
    <row r="83" spans="2:14" ht="17.100000000000001" hidden="1" customHeight="1" outlineLevel="1" x14ac:dyDescent="0.2">
      <c r="B83" s="76"/>
      <c r="C83" s="657"/>
      <c r="D83" s="657"/>
      <c r="E83" s="657"/>
      <c r="F83" s="49"/>
      <c r="G83" s="49"/>
      <c r="H83" s="49"/>
      <c r="I83" s="156"/>
      <c r="J83" s="157"/>
      <c r="K83" s="157"/>
      <c r="L83" s="158"/>
      <c r="N83" s="653"/>
    </row>
    <row r="84" spans="2:14" ht="17.100000000000001" hidden="1" customHeight="1" outlineLevel="1" x14ac:dyDescent="0.2">
      <c r="B84" s="76"/>
      <c r="C84" s="138" t="s">
        <v>142</v>
      </c>
      <c r="D84" s="139" t="s">
        <v>143</v>
      </c>
      <c r="E84" s="138" t="s">
        <v>144</v>
      </c>
      <c r="F84" s="49"/>
      <c r="G84" s="49"/>
      <c r="H84" s="49"/>
      <c r="I84" s="156"/>
      <c r="J84" s="157"/>
      <c r="K84" s="157"/>
      <c r="L84" s="158"/>
      <c r="N84" s="653"/>
    </row>
    <row r="85" spans="2:14" ht="17.100000000000001" hidden="1" customHeight="1" outlineLevel="1" x14ac:dyDescent="0.2">
      <c r="B85" s="76"/>
      <c r="C85" s="140" t="s">
        <v>145</v>
      </c>
      <c r="D85" s="140" t="s">
        <v>146</v>
      </c>
      <c r="E85" s="140" t="s">
        <v>147</v>
      </c>
      <c r="F85" s="49"/>
      <c r="G85" s="49"/>
      <c r="H85" s="49"/>
      <c r="I85" s="156"/>
      <c r="J85" s="157"/>
      <c r="K85" s="157"/>
      <c r="L85" s="158"/>
      <c r="N85" s="653"/>
    </row>
    <row r="86" spans="2:14" ht="17.100000000000001" hidden="1" customHeight="1" outlineLevel="1" x14ac:dyDescent="0.2">
      <c r="B86" s="76"/>
      <c r="C86" s="141" t="s">
        <v>151</v>
      </c>
      <c r="D86" s="433" t="s">
        <v>152</v>
      </c>
      <c r="E86" s="142">
        <v>0</v>
      </c>
      <c r="F86" s="49"/>
      <c r="G86" s="49"/>
      <c r="H86" s="49"/>
      <c r="I86" s="156"/>
      <c r="J86" s="157"/>
      <c r="K86" s="157"/>
      <c r="L86" s="158"/>
      <c r="N86" s="653"/>
    </row>
    <row r="87" spans="2:14" ht="17.100000000000001" hidden="1" customHeight="1" outlineLevel="1" x14ac:dyDescent="0.2">
      <c r="B87" s="76"/>
      <c r="C87" s="141" t="s">
        <v>155</v>
      </c>
      <c r="D87" s="433" t="s">
        <v>154</v>
      </c>
      <c r="E87" s="142">
        <v>0</v>
      </c>
      <c r="F87" s="49"/>
      <c r="G87" s="49"/>
      <c r="H87" s="49"/>
      <c r="I87" s="156"/>
      <c r="J87" s="157"/>
      <c r="K87" s="157"/>
      <c r="L87" s="158"/>
      <c r="N87" s="653"/>
    </row>
    <row r="88" spans="2:14" ht="17.100000000000001" hidden="1" customHeight="1" outlineLevel="1" thickBot="1" x14ac:dyDescent="0.25">
      <c r="B88" s="76"/>
      <c r="C88" s="144" t="s">
        <v>158</v>
      </c>
      <c r="D88" s="145" t="s">
        <v>159</v>
      </c>
      <c r="E88" s="146">
        <f>IF(E87=0,0,E87*0.6)</f>
        <v>0</v>
      </c>
      <c r="F88" s="49"/>
      <c r="G88" s="49"/>
      <c r="H88" s="49"/>
      <c r="I88" s="156"/>
      <c r="J88" s="157"/>
      <c r="K88" s="157"/>
      <c r="L88" s="158"/>
      <c r="N88" s="653"/>
    </row>
    <row r="89" spans="2:14" ht="17.100000000000001" hidden="1" customHeight="1" outlineLevel="1" thickTop="1" x14ac:dyDescent="0.2">
      <c r="B89" s="76"/>
      <c r="C89" s="658" t="s">
        <v>161</v>
      </c>
      <c r="D89" s="660" t="s">
        <v>162</v>
      </c>
      <c r="E89" s="662">
        <f>IF(E86=0,E88,+E86+E88)</f>
        <v>0</v>
      </c>
      <c r="F89" s="49"/>
      <c r="G89" s="49"/>
      <c r="H89" s="49"/>
      <c r="I89" s="156"/>
      <c r="J89" s="157"/>
      <c r="K89" s="157"/>
      <c r="L89" s="158"/>
      <c r="N89" s="653"/>
    </row>
    <row r="90" spans="2:14" ht="17.100000000000001" hidden="1" customHeight="1" outlineLevel="1" x14ac:dyDescent="0.2">
      <c r="B90" s="76"/>
      <c r="C90" s="659"/>
      <c r="D90" s="661"/>
      <c r="E90" s="663"/>
      <c r="F90" s="49"/>
      <c r="G90" s="49"/>
      <c r="H90" s="49"/>
      <c r="J90" s="157"/>
      <c r="K90" s="157"/>
      <c r="L90" s="158"/>
      <c r="N90" s="653"/>
    </row>
    <row r="91" spans="2:14" ht="17.100000000000001" hidden="1" customHeight="1" outlineLevel="1" x14ac:dyDescent="0.2">
      <c r="B91" s="76"/>
      <c r="C91" s="76"/>
      <c r="D91" s="76"/>
      <c r="E91" s="76"/>
      <c r="F91" s="76"/>
      <c r="G91" s="76"/>
      <c r="H91" s="76"/>
      <c r="I91" s="76"/>
      <c r="J91" s="159"/>
      <c r="N91" s="653"/>
    </row>
    <row r="92" spans="2:14" ht="30" hidden="1" customHeight="1" outlineLevel="1" x14ac:dyDescent="0.2">
      <c r="B92" s="76"/>
      <c r="C92" s="664" t="s">
        <v>165</v>
      </c>
      <c r="D92" s="664"/>
      <c r="E92" s="664"/>
      <c r="F92" s="664"/>
      <c r="G92" s="664"/>
      <c r="H92" s="664"/>
      <c r="I92" s="152"/>
      <c r="J92" s="665">
        <v>480</v>
      </c>
      <c r="K92" s="665"/>
      <c r="L92" s="5" t="s">
        <v>166</v>
      </c>
      <c r="N92" s="653"/>
    </row>
    <row r="93" spans="2:14" ht="30" hidden="1" customHeight="1" outlineLevel="1" thickBot="1" x14ac:dyDescent="0.25">
      <c r="B93" s="76"/>
      <c r="C93" s="664" t="s">
        <v>167</v>
      </c>
      <c r="D93" s="664"/>
      <c r="E93" s="664"/>
      <c r="F93" s="664"/>
      <c r="G93" s="664"/>
      <c r="H93" s="664"/>
      <c r="I93" s="153"/>
      <c r="J93" s="666">
        <f>+J92*(1+$N$45/100)</f>
        <v>720</v>
      </c>
      <c r="K93" s="666"/>
      <c r="L93" s="5" t="s">
        <v>166</v>
      </c>
      <c r="N93" s="653"/>
    </row>
    <row r="94" spans="2:14" ht="30" hidden="1" customHeight="1" outlineLevel="1" thickTop="1" x14ac:dyDescent="0.2">
      <c r="B94" s="76"/>
      <c r="C94" s="667" t="s">
        <v>265</v>
      </c>
      <c r="D94" s="671"/>
      <c r="E94" s="671"/>
      <c r="F94" s="671"/>
      <c r="G94" s="671"/>
      <c r="H94" s="671"/>
      <c r="I94" s="154"/>
      <c r="J94" s="668">
        <f>(+E89)*$J$93</f>
        <v>0</v>
      </c>
      <c r="K94" s="668"/>
      <c r="L94" s="155" t="s">
        <v>169</v>
      </c>
      <c r="N94" s="654"/>
    </row>
    <row r="95" spans="2:14" ht="17.100000000000001" hidden="1" customHeight="1" outlineLevel="1" thickBot="1" x14ac:dyDescent="0.25">
      <c r="C95" s="337"/>
      <c r="D95" s="338"/>
      <c r="E95" s="338"/>
      <c r="F95" s="338"/>
      <c r="G95" s="338"/>
      <c r="H95" s="338"/>
      <c r="I95" s="339"/>
      <c r="J95" s="340"/>
      <c r="K95" s="340"/>
      <c r="L95" s="341"/>
      <c r="M95" s="137"/>
      <c r="N95" s="342"/>
    </row>
    <row r="96" spans="2:14" ht="17.100000000000001" customHeight="1" collapsed="1" x14ac:dyDescent="0.2">
      <c r="C96" s="343"/>
      <c r="D96" s="344"/>
      <c r="E96" s="344"/>
      <c r="F96" s="344"/>
      <c r="G96" s="344"/>
      <c r="H96" s="344"/>
      <c r="I96" s="345"/>
      <c r="J96" s="346"/>
      <c r="K96" s="346"/>
      <c r="L96" s="347"/>
      <c r="M96" s="160"/>
      <c r="N96" s="348"/>
    </row>
    <row r="97" spans="3:14" ht="17.100000000000001" customHeight="1" x14ac:dyDescent="0.2">
      <c r="C97" s="349" t="s">
        <v>234</v>
      </c>
      <c r="D97" s="49"/>
      <c r="E97" s="49"/>
      <c r="F97" s="49"/>
      <c r="G97" s="49"/>
      <c r="H97" s="49"/>
      <c r="I97" s="49"/>
      <c r="J97" s="49"/>
      <c r="K97" s="49"/>
      <c r="L97" s="49"/>
      <c r="M97" s="49"/>
      <c r="N97" s="49"/>
    </row>
    <row r="98" spans="3:14" ht="17.100000000000001" customHeight="1" thickBot="1" x14ac:dyDescent="0.25"/>
    <row r="99" spans="3:14" ht="17.100000000000001" customHeight="1" x14ac:dyDescent="0.2">
      <c r="C99" s="161"/>
      <c r="D99" s="160"/>
      <c r="E99" s="160"/>
      <c r="F99" s="160"/>
      <c r="G99" s="160"/>
      <c r="H99" s="160"/>
      <c r="I99" s="160"/>
      <c r="J99" s="160"/>
      <c r="K99" s="160"/>
      <c r="L99" s="160"/>
      <c r="M99" s="160"/>
      <c r="N99" s="162"/>
    </row>
    <row r="100" spans="3:14" ht="17.100000000000001" customHeight="1" x14ac:dyDescent="0.2">
      <c r="C100" s="83"/>
      <c r="D100" s="163">
        <v>280.22000000000003</v>
      </c>
      <c r="E100" s="2" t="s">
        <v>171</v>
      </c>
      <c r="F100" s="669" t="s">
        <v>172</v>
      </c>
      <c r="G100" s="669"/>
      <c r="H100" s="669"/>
      <c r="I100" s="669"/>
      <c r="J100" s="669"/>
      <c r="K100" s="669"/>
      <c r="L100" s="669"/>
      <c r="M100" s="669"/>
      <c r="N100" s="670"/>
    </row>
    <row r="101" spans="3:14" ht="17.100000000000001" customHeight="1" x14ac:dyDescent="0.2">
      <c r="C101" s="83"/>
      <c r="D101" s="163">
        <v>299</v>
      </c>
      <c r="E101" s="2" t="s">
        <v>171</v>
      </c>
      <c r="F101" s="669" t="s">
        <v>173</v>
      </c>
      <c r="G101" s="669"/>
      <c r="H101" s="669"/>
      <c r="I101" s="669"/>
      <c r="J101" s="669"/>
      <c r="K101" s="669"/>
      <c r="L101" s="669"/>
      <c r="M101" s="669"/>
      <c r="N101" s="670"/>
    </row>
    <row r="102" spans="3:14" ht="17.100000000000001" customHeight="1" x14ac:dyDescent="0.2">
      <c r="C102" s="83"/>
      <c r="D102" s="163">
        <v>315.12</v>
      </c>
      <c r="E102" s="2" t="s">
        <v>171</v>
      </c>
      <c r="F102" s="669" t="s">
        <v>174</v>
      </c>
      <c r="G102" s="669"/>
      <c r="H102" s="669"/>
      <c r="I102" s="669"/>
      <c r="J102" s="669"/>
      <c r="K102" s="669"/>
      <c r="L102" s="669"/>
      <c r="M102" s="669"/>
      <c r="N102" s="670"/>
    </row>
    <row r="103" spans="3:14" ht="17.100000000000001" customHeight="1" x14ac:dyDescent="0.2">
      <c r="C103" s="83"/>
      <c r="D103" s="163">
        <v>325.77</v>
      </c>
      <c r="E103" s="2" t="s">
        <v>171</v>
      </c>
      <c r="F103" s="669" t="s">
        <v>175</v>
      </c>
      <c r="G103" s="669"/>
      <c r="H103" s="669"/>
      <c r="I103" s="669"/>
      <c r="J103" s="669"/>
      <c r="K103" s="669"/>
      <c r="L103" s="669"/>
      <c r="M103" s="669"/>
      <c r="N103" s="670"/>
    </row>
    <row r="104" spans="3:14" ht="17.100000000000001" customHeight="1" x14ac:dyDescent="0.2">
      <c r="C104" s="83"/>
      <c r="D104" s="163">
        <v>343.58</v>
      </c>
      <c r="E104" s="2" t="s">
        <v>171</v>
      </c>
      <c r="F104" s="669" t="s">
        <v>176</v>
      </c>
      <c r="G104" s="669"/>
      <c r="H104" s="669"/>
      <c r="I104" s="669"/>
      <c r="J104" s="669"/>
      <c r="K104" s="669"/>
      <c r="L104" s="669"/>
      <c r="M104" s="669"/>
      <c r="N104" s="670"/>
    </row>
    <row r="105" spans="3:14" ht="17.100000000000001" customHeight="1" x14ac:dyDescent="0.2">
      <c r="C105" s="83"/>
      <c r="D105" s="163">
        <v>357.36</v>
      </c>
      <c r="E105" s="2" t="s">
        <v>171</v>
      </c>
      <c r="F105" s="669" t="s">
        <v>177</v>
      </c>
      <c r="G105" s="669"/>
      <c r="H105" s="669"/>
      <c r="I105" s="669"/>
      <c r="J105" s="669"/>
      <c r="K105" s="669"/>
      <c r="L105" s="669"/>
      <c r="M105" s="669"/>
      <c r="N105" s="670"/>
    </row>
    <row r="106" spans="3:14" ht="17.100000000000001" customHeight="1" x14ac:dyDescent="0.2">
      <c r="C106" s="83"/>
      <c r="D106" s="163">
        <v>373.95</v>
      </c>
      <c r="E106" s="2" t="s">
        <v>171</v>
      </c>
      <c r="F106" s="669" t="s">
        <v>178</v>
      </c>
      <c r="G106" s="669"/>
      <c r="H106" s="669"/>
      <c r="I106" s="669"/>
      <c r="J106" s="669"/>
      <c r="K106" s="669"/>
      <c r="L106" s="669"/>
      <c r="M106" s="669"/>
      <c r="N106" s="670"/>
    </row>
    <row r="107" spans="3:14" ht="17.100000000000001" customHeight="1" x14ac:dyDescent="0.2">
      <c r="C107" s="83"/>
      <c r="D107" s="163">
        <v>375</v>
      </c>
      <c r="E107" s="2" t="s">
        <v>171</v>
      </c>
      <c r="F107" s="669" t="s">
        <v>180</v>
      </c>
      <c r="G107" s="669"/>
      <c r="H107" s="669"/>
      <c r="I107" s="669"/>
      <c r="J107" s="669"/>
      <c r="K107" s="669"/>
      <c r="L107" s="669"/>
      <c r="M107" s="669"/>
      <c r="N107" s="670"/>
    </row>
    <row r="108" spans="3:14" ht="17.100000000000001" customHeight="1" x14ac:dyDescent="0.2">
      <c r="C108" s="83"/>
      <c r="D108" s="163">
        <v>378.81</v>
      </c>
      <c r="E108" s="2" t="s">
        <v>171</v>
      </c>
      <c r="F108" s="669" t="s">
        <v>202</v>
      </c>
      <c r="G108" s="669"/>
      <c r="H108" s="669"/>
      <c r="I108" s="669"/>
      <c r="J108" s="669"/>
      <c r="K108" s="669"/>
      <c r="L108" s="669"/>
      <c r="M108" s="669"/>
      <c r="N108" s="670"/>
    </row>
    <row r="109" spans="3:14" ht="17.100000000000001" customHeight="1" x14ac:dyDescent="0.2">
      <c r="C109" s="83"/>
      <c r="D109" s="163">
        <v>392.81</v>
      </c>
      <c r="E109" s="2" t="s">
        <v>171</v>
      </c>
      <c r="F109" s="669" t="s">
        <v>208</v>
      </c>
      <c r="G109" s="669"/>
      <c r="H109" s="669"/>
      <c r="I109" s="669"/>
      <c r="J109" s="669"/>
      <c r="K109" s="669"/>
      <c r="L109" s="669"/>
      <c r="M109" s="669"/>
      <c r="N109" s="670"/>
    </row>
    <row r="110" spans="3:14" ht="17.100000000000001" customHeight="1" x14ac:dyDescent="0.2">
      <c r="C110" s="83"/>
      <c r="D110" s="163">
        <v>405.06</v>
      </c>
      <c r="E110" s="2" t="s">
        <v>171</v>
      </c>
      <c r="F110" s="669" t="s">
        <v>209</v>
      </c>
      <c r="G110" s="669"/>
      <c r="H110" s="669"/>
      <c r="I110" s="669"/>
      <c r="J110" s="669"/>
      <c r="K110" s="669"/>
      <c r="L110" s="669"/>
      <c r="M110" s="669"/>
      <c r="N110" s="670"/>
    </row>
    <row r="111" spans="3:14" ht="17.100000000000001" customHeight="1" x14ac:dyDescent="0.2">
      <c r="C111" s="83"/>
      <c r="D111" s="163">
        <v>407.36</v>
      </c>
      <c r="E111" s="2" t="s">
        <v>171</v>
      </c>
      <c r="F111" s="669" t="s">
        <v>211</v>
      </c>
      <c r="G111" s="669"/>
      <c r="H111" s="669"/>
      <c r="I111" s="669"/>
      <c r="J111" s="669"/>
      <c r="K111" s="669"/>
      <c r="L111" s="669"/>
      <c r="M111" s="669"/>
      <c r="N111" s="670"/>
    </row>
    <row r="112" spans="3:14" ht="17.100000000000001" customHeight="1" x14ac:dyDescent="0.2">
      <c r="C112" s="83"/>
      <c r="D112" s="163">
        <v>405.82</v>
      </c>
      <c r="E112" s="2" t="s">
        <v>171</v>
      </c>
      <c r="F112" s="669" t="s">
        <v>214</v>
      </c>
      <c r="G112" s="669"/>
      <c r="H112" s="669"/>
      <c r="I112" s="669"/>
      <c r="J112" s="669"/>
      <c r="K112" s="669"/>
      <c r="L112" s="669"/>
      <c r="M112" s="669"/>
      <c r="N112" s="670"/>
    </row>
    <row r="113" spans="3:14" ht="17.100000000000001" customHeight="1" x14ac:dyDescent="0.2">
      <c r="C113" s="83"/>
      <c r="D113" s="163">
        <v>406.97</v>
      </c>
      <c r="E113" s="2" t="s">
        <v>171</v>
      </c>
      <c r="F113" s="669" t="s">
        <v>233</v>
      </c>
      <c r="G113" s="669"/>
      <c r="H113" s="669"/>
      <c r="I113" s="669"/>
      <c r="J113" s="669"/>
      <c r="K113" s="669"/>
      <c r="L113" s="669"/>
      <c r="M113" s="669"/>
      <c r="N113" s="670"/>
    </row>
    <row r="114" spans="3:14" ht="17.100000000000001" customHeight="1" x14ac:dyDescent="0.2">
      <c r="C114" s="83"/>
      <c r="D114" s="163">
        <v>409.65</v>
      </c>
      <c r="E114" s="2" t="s">
        <v>171</v>
      </c>
      <c r="F114" s="669" t="s">
        <v>238</v>
      </c>
      <c r="G114" s="669"/>
      <c r="H114" s="669"/>
      <c r="I114" s="669"/>
      <c r="J114" s="669"/>
      <c r="K114" s="669"/>
      <c r="L114" s="669"/>
      <c r="M114" s="669"/>
      <c r="N114" s="670"/>
    </row>
    <row r="115" spans="3:14" ht="17.100000000000001" customHeight="1" x14ac:dyDescent="0.2">
      <c r="C115" s="83"/>
      <c r="D115" s="163">
        <v>411.56</v>
      </c>
      <c r="E115" s="2" t="s">
        <v>171</v>
      </c>
      <c r="F115" s="669" t="s">
        <v>245</v>
      </c>
      <c r="G115" s="669"/>
      <c r="H115" s="669"/>
      <c r="I115" s="669"/>
      <c r="J115" s="669"/>
      <c r="K115" s="669"/>
      <c r="L115" s="669"/>
      <c r="M115" s="669"/>
      <c r="N115" s="670"/>
    </row>
    <row r="116" spans="3:14" ht="17.100000000000001" customHeight="1" x14ac:dyDescent="0.2">
      <c r="C116" s="83"/>
      <c r="D116" s="163">
        <v>415.43</v>
      </c>
      <c r="E116" s="2" t="s">
        <v>171</v>
      </c>
      <c r="F116" s="669" t="s">
        <v>255</v>
      </c>
      <c r="G116" s="669"/>
      <c r="H116" s="669"/>
      <c r="I116" s="669"/>
      <c r="J116" s="669"/>
      <c r="K116" s="669"/>
      <c r="L116" s="669"/>
      <c r="M116" s="669"/>
      <c r="N116" s="670"/>
    </row>
    <row r="117" spans="3:14" ht="17.100000000000001" customHeight="1" x14ac:dyDescent="0.2">
      <c r="C117" s="83"/>
      <c r="D117" s="163">
        <v>419.1</v>
      </c>
      <c r="E117" s="2" t="s">
        <v>171</v>
      </c>
      <c r="F117" s="669" t="s">
        <v>256</v>
      </c>
      <c r="G117" s="669"/>
      <c r="H117" s="669"/>
      <c r="I117" s="669"/>
      <c r="J117" s="669"/>
      <c r="K117" s="669"/>
      <c r="L117" s="669"/>
      <c r="M117" s="669"/>
      <c r="N117" s="670"/>
    </row>
    <row r="118" spans="3:14" ht="17.100000000000001" customHeight="1" x14ac:dyDescent="0.2">
      <c r="C118" s="83"/>
      <c r="D118" s="163">
        <v>420.32</v>
      </c>
      <c r="E118" s="2" t="s">
        <v>171</v>
      </c>
      <c r="F118" s="513" t="s">
        <v>257</v>
      </c>
      <c r="G118" s="669"/>
      <c r="H118" s="669"/>
      <c r="I118" s="669"/>
      <c r="J118" s="669"/>
      <c r="K118" s="669"/>
      <c r="L118" s="669"/>
      <c r="M118" s="669"/>
      <c r="N118" s="670"/>
    </row>
    <row r="119" spans="3:14" ht="17.100000000000001" customHeight="1" x14ac:dyDescent="0.2">
      <c r="C119" s="83"/>
      <c r="D119" s="163">
        <v>474.1</v>
      </c>
      <c r="E119" s="2" t="s">
        <v>171</v>
      </c>
      <c r="F119" s="513" t="s">
        <v>277</v>
      </c>
      <c r="G119" s="669"/>
      <c r="H119" s="669"/>
      <c r="I119" s="669"/>
      <c r="J119" s="669"/>
      <c r="K119" s="669"/>
      <c r="L119" s="669"/>
      <c r="M119" s="669"/>
      <c r="N119" s="670"/>
    </row>
    <row r="120" spans="3:14" ht="17.100000000000001" customHeight="1" x14ac:dyDescent="0.2">
      <c r="C120" s="83"/>
      <c r="D120" s="163">
        <v>476.83</v>
      </c>
      <c r="E120" s="2" t="s">
        <v>171</v>
      </c>
      <c r="F120" s="513" t="s">
        <v>417</v>
      </c>
      <c r="G120" s="669"/>
      <c r="H120" s="669"/>
      <c r="I120" s="669"/>
      <c r="J120" s="669"/>
      <c r="K120" s="669"/>
      <c r="L120" s="669"/>
      <c r="M120" s="669"/>
      <c r="N120" s="670"/>
    </row>
    <row r="121" spans="3:14" ht="17.100000000000001" customHeight="1" x14ac:dyDescent="0.2">
      <c r="C121" s="83"/>
      <c r="D121" s="163">
        <v>480</v>
      </c>
      <c r="E121" s="2" t="s">
        <v>171</v>
      </c>
      <c r="F121" s="513" t="s">
        <v>421</v>
      </c>
      <c r="G121" s="669"/>
      <c r="H121" s="669"/>
      <c r="I121" s="669"/>
      <c r="J121" s="669"/>
      <c r="K121" s="669"/>
      <c r="L121" s="669"/>
      <c r="M121" s="669"/>
      <c r="N121" s="670"/>
    </row>
    <row r="122" spans="3:14" ht="17.100000000000001" customHeight="1" thickBot="1" x14ac:dyDescent="0.25">
      <c r="C122" s="165"/>
      <c r="D122" s="137"/>
      <c r="E122" s="137"/>
      <c r="F122" s="137"/>
      <c r="G122" s="137"/>
      <c r="H122" s="137"/>
      <c r="I122" s="137"/>
      <c r="J122" s="137"/>
      <c r="K122" s="137"/>
      <c r="L122" s="137"/>
      <c r="M122" s="137"/>
      <c r="N122" s="166"/>
    </row>
  </sheetData>
  <sheetProtection algorithmName="SHA-512" hashValue="aYydrZmAFNZj045sDeutuPZTjNSelEq313zpnCREMI0oBy2qAOevizQKG+XnRk97l9XGEXQ6AuGCc7DnVlnH0Q==" saltValue="PGcfrrYv6hcoQPGhhpmLPA==" spinCount="100000" sheet="1" objects="1" scenarios="1"/>
  <mergeCells count="90">
    <mergeCell ref="J18:K19"/>
    <mergeCell ref="F109:N109"/>
    <mergeCell ref="E7:F8"/>
    <mergeCell ref="C20:E21"/>
    <mergeCell ref="F20:F21"/>
    <mergeCell ref="I20:I21"/>
    <mergeCell ref="N45:N46"/>
    <mergeCell ref="C50:E51"/>
    <mergeCell ref="I50:K51"/>
    <mergeCell ref="J20:J21"/>
    <mergeCell ref="J31:K32"/>
    <mergeCell ref="L45:L46"/>
    <mergeCell ref="M45:M46"/>
    <mergeCell ref="D23:E24"/>
    <mergeCell ref="F23:F24"/>
    <mergeCell ref="C22:E22"/>
    <mergeCell ref="C2:G2"/>
    <mergeCell ref="H2:N2"/>
    <mergeCell ref="C3:G3"/>
    <mergeCell ref="H3:N3"/>
    <mergeCell ref="D27:E27"/>
    <mergeCell ref="N9:N41"/>
    <mergeCell ref="K20:K21"/>
    <mergeCell ref="D18:D19"/>
    <mergeCell ref="E18:F19"/>
    <mergeCell ref="I18:I19"/>
    <mergeCell ref="C23:C24"/>
    <mergeCell ref="D29:E30"/>
    <mergeCell ref="F29:F30"/>
    <mergeCell ref="C4:N4"/>
    <mergeCell ref="C5:N5"/>
    <mergeCell ref="D7:D8"/>
    <mergeCell ref="D25:E25"/>
    <mergeCell ref="D26:E26"/>
    <mergeCell ref="J60:K60"/>
    <mergeCell ref="N50:N62"/>
    <mergeCell ref="C57:C58"/>
    <mergeCell ref="D57:D58"/>
    <mergeCell ref="E57:E58"/>
    <mergeCell ref="I57:I58"/>
    <mergeCell ref="C60:H60"/>
    <mergeCell ref="C61:H61"/>
    <mergeCell ref="J61:K61"/>
    <mergeCell ref="J57:J58"/>
    <mergeCell ref="K57:K58"/>
    <mergeCell ref="J92:K92"/>
    <mergeCell ref="C62:H62"/>
    <mergeCell ref="E89:E90"/>
    <mergeCell ref="C89:C90"/>
    <mergeCell ref="D89:D90"/>
    <mergeCell ref="F103:N103"/>
    <mergeCell ref="J62:K62"/>
    <mergeCell ref="F110:N110"/>
    <mergeCell ref="F108:N108"/>
    <mergeCell ref="F106:N106"/>
    <mergeCell ref="C93:H93"/>
    <mergeCell ref="J93:K93"/>
    <mergeCell ref="C94:H94"/>
    <mergeCell ref="F102:N102"/>
    <mergeCell ref="N81:N94"/>
    <mergeCell ref="F104:N104"/>
    <mergeCell ref="C82:E83"/>
    <mergeCell ref="J94:K94"/>
    <mergeCell ref="F100:N100"/>
    <mergeCell ref="F101:N101"/>
    <mergeCell ref="C92:H92"/>
    <mergeCell ref="F115:N115"/>
    <mergeCell ref="F113:N113"/>
    <mergeCell ref="F111:N111"/>
    <mergeCell ref="F121:N121"/>
    <mergeCell ref="F105:N105"/>
    <mergeCell ref="F114:N114"/>
    <mergeCell ref="F112:N112"/>
    <mergeCell ref="F107:N107"/>
    <mergeCell ref="F116:N116"/>
    <mergeCell ref="F117:N117"/>
    <mergeCell ref="F118:N118"/>
    <mergeCell ref="F119:N119"/>
    <mergeCell ref="F120:N120"/>
    <mergeCell ref="N65:N78"/>
    <mergeCell ref="C66:E67"/>
    <mergeCell ref="C73:C74"/>
    <mergeCell ref="D73:D74"/>
    <mergeCell ref="E73:E74"/>
    <mergeCell ref="C76:H76"/>
    <mergeCell ref="J76:K76"/>
    <mergeCell ref="C77:H77"/>
    <mergeCell ref="J77:K77"/>
    <mergeCell ref="C78:H78"/>
    <mergeCell ref="J78:K78"/>
  </mergeCells>
  <phoneticPr fontId="0" type="noConversion"/>
  <conditionalFormatting sqref="E11:E15">
    <cfRule type="expression" dxfId="22" priority="3" stopIfTrue="1">
      <formula>$F11=0</formula>
    </cfRule>
  </conditionalFormatting>
  <conditionalFormatting sqref="F11:F15 I11:I15 K11:K15 F23:F27">
    <cfRule type="cellIs" dxfId="21" priority="2" stopIfTrue="1" operator="equal">
      <formula>0</formula>
    </cfRule>
  </conditionalFormatting>
  <conditionalFormatting sqref="I23:K26 I35:K40">
    <cfRule type="expression" dxfId="20" priority="1" stopIfTrue="1">
      <formula>$J23="n"</formula>
    </cfRule>
  </conditionalFormatting>
  <dataValidations count="1">
    <dataValidation type="list" allowBlank="1" showInputMessage="1" showErrorMessage="1" sqref="I32" xr:uid="{00000000-0002-0000-0400-000000000000}">
      <formula1>$I$35:$I$40</formula1>
    </dataValidation>
  </dataValidations>
  <printOptions horizontalCentered="1"/>
  <pageMargins left="0.78740157480314965" right="0.39370078740157483" top="0.78740157480314965" bottom="0.78740157480314965" header="0.51181102362204722" footer="0.51181102362204722"/>
  <pageSetup paperSize="9" scale="71" fitToHeight="2" orientation="portrait" r:id="rId1"/>
  <headerFooter alignWithMargins="0">
    <oddHeader>&amp;L&amp;10Comune di CARAVAGGIO - Provincia di Bergamo</oddHeader>
    <oddFooter>&amp;R&amp;10Tabella di classamento dell'edificio</oddFooter>
  </headerFooter>
  <rowBreaks count="1" manualBreakCount="1">
    <brk id="47" min="2" max="13" man="1"/>
  </rowBreaks>
  <ignoredErrors>
    <ignoredError sqref="C9:T10 C28:T31 C33:T38 C32:H32 J32:T32 F51:T51 D97:T97 C82:T85 D81:M81 F86:T86 C54:D55 G24:T27 G23:I23 K23:T23 C88:T91 C57:T59 C56:I56 K56:T56 F54:J55 C79 C60:I60 K60:T60 G17:T22 M13:T13 I94:T94 C92:I92 L92:T92 C40:T48 C39:J39 L39:T39 M11:T12 G11:H16 M14:T16 L54:T54 L55:T55 C62:T62 C69:E69 O81:T81 C52:T53 F50:H50 O50:T50 M79:T79 C86:D87 F87:T87 O95:T96 C61:I61 K61:T61 C93:I93 L93:T93 J50:M50" numberStoredAsText="1"/>
    <ignoredError sqref="C12:D12 C11:D11 F11 C16:F27 C13:D13 F13 C14 F14 F12 C15:D15 F15" numberStoredAsText="1" unlockedFormula="1"/>
    <ignoredError sqref="L13 I13:J13 I14:L16 I11:L12" evalError="1" numberStoredAsText="1"/>
    <ignoredError sqref="K13" evalError="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2"/>
    <pageSetUpPr fitToPage="1"/>
  </sheetPr>
  <dimension ref="B2:O60"/>
  <sheetViews>
    <sheetView view="pageBreakPreview" zoomScale="80" zoomScaleNormal="100" zoomScaleSheetLayoutView="80" workbookViewId="0"/>
  </sheetViews>
  <sheetFormatPr defaultColWidth="8.88671875" defaultRowHeight="17.100000000000001" customHeight="1" outlineLevelRow="1" x14ac:dyDescent="0.2"/>
  <cols>
    <col min="1" max="2" width="2.77734375" style="14" customWidth="1"/>
    <col min="3" max="4" width="20.77734375" style="14" customWidth="1"/>
    <col min="5" max="5" width="16.77734375" style="14" customWidth="1"/>
    <col min="6" max="6" width="8.77734375" style="14" customWidth="1"/>
    <col min="7" max="8" width="16.77734375" style="14" customWidth="1"/>
    <col min="9" max="9" width="2.77734375" style="14" customWidth="1"/>
    <col min="10" max="10" width="8.77734375" style="14" customWidth="1"/>
    <col min="11" max="14" width="10.77734375" style="14" customWidth="1"/>
    <col min="15" max="16384" width="8.88671875" style="14"/>
  </cols>
  <sheetData>
    <row r="2" spans="2:14" ht="50.1" customHeight="1" x14ac:dyDescent="0.2">
      <c r="C2" s="556" t="str">
        <f>'Copertina 2025'!C17</f>
        <v>Segnalazione Certificata di Inizio Attività presentata da:</v>
      </c>
      <c r="D2" s="556"/>
      <c r="E2" s="557" t="str">
        <f>'Copertina 2025'!E17</f>
        <v>inserire nominativo del richiedente</v>
      </c>
      <c r="F2" s="557"/>
      <c r="G2" s="557"/>
      <c r="H2" s="557"/>
      <c r="J2" s="61"/>
      <c r="L2" s="60"/>
      <c r="M2" s="60"/>
    </row>
    <row r="3" spans="2:14" ht="35.1" customHeight="1" thickBot="1" x14ac:dyDescent="0.25">
      <c r="C3" s="558" t="s">
        <v>6</v>
      </c>
      <c r="D3" s="558"/>
      <c r="E3" s="557" t="str">
        <f>'Copertina 2025'!E27</f>
        <v>indicare la Via/Piazza/ecc.</v>
      </c>
      <c r="F3" s="557"/>
      <c r="G3" s="557"/>
      <c r="H3" s="557"/>
      <c r="I3" s="62">
        <f>'classe edif.'!M45</f>
        <v>11</v>
      </c>
      <c r="J3" s="63"/>
      <c r="K3" s="319"/>
      <c r="L3" s="319"/>
      <c r="M3" s="319"/>
      <c r="N3" s="64"/>
    </row>
    <row r="4" spans="2:14" ht="20.100000000000001" customHeight="1" outlineLevel="1" x14ac:dyDescent="0.2">
      <c r="B4" s="65"/>
      <c r="C4" s="749" t="s">
        <v>67</v>
      </c>
      <c r="D4" s="750"/>
      <c r="E4" s="750"/>
      <c r="F4" s="750"/>
      <c r="G4" s="750"/>
      <c r="H4" s="751"/>
      <c r="I4" s="393"/>
      <c r="J4" s="66"/>
    </row>
    <row r="5" spans="2:14" ht="20.100000000000001" customHeight="1" outlineLevel="1" x14ac:dyDescent="0.2">
      <c r="B5" s="65"/>
      <c r="C5" s="396" t="s">
        <v>273</v>
      </c>
      <c r="D5" s="397"/>
      <c r="E5" s="250" t="s">
        <v>68</v>
      </c>
      <c r="F5" s="67"/>
      <c r="G5" s="261" t="s">
        <v>69</v>
      </c>
      <c r="H5" s="406"/>
      <c r="I5" s="393"/>
      <c r="J5" s="66"/>
    </row>
    <row r="6" spans="2:14" ht="20.100000000000001" customHeight="1" outlineLevel="1" x14ac:dyDescent="0.2">
      <c r="B6" s="65"/>
      <c r="C6" s="747" t="s">
        <v>70</v>
      </c>
      <c r="D6" s="726" t="s">
        <v>69</v>
      </c>
      <c r="E6" s="398" t="s">
        <v>71</v>
      </c>
      <c r="F6" s="69">
        <v>1</v>
      </c>
      <c r="G6" s="399">
        <v>0.06</v>
      </c>
      <c r="H6" s="404"/>
      <c r="I6" s="393"/>
      <c r="J6" s="66"/>
      <c r="K6" s="746"/>
      <c r="L6" s="746"/>
      <c r="M6" s="746"/>
      <c r="N6" s="746"/>
    </row>
    <row r="7" spans="2:14" ht="20.100000000000001" customHeight="1" outlineLevel="1" x14ac:dyDescent="0.2">
      <c r="B7" s="65"/>
      <c r="C7" s="748"/>
      <c r="D7" s="726"/>
      <c r="E7" s="402" t="s">
        <v>72</v>
      </c>
      <c r="F7" s="69">
        <v>4</v>
      </c>
      <c r="G7" s="400">
        <v>0.08</v>
      </c>
      <c r="H7" s="404"/>
      <c r="I7" s="393"/>
      <c r="J7" s="66"/>
      <c r="K7" s="746"/>
      <c r="L7" s="746"/>
      <c r="M7" s="746"/>
      <c r="N7" s="746"/>
    </row>
    <row r="8" spans="2:14" ht="20.100000000000001" customHeight="1" outlineLevel="1" x14ac:dyDescent="0.2">
      <c r="B8" s="65"/>
      <c r="C8" s="748"/>
      <c r="D8" s="726"/>
      <c r="E8" s="403" t="s">
        <v>73</v>
      </c>
      <c r="F8" s="69">
        <v>9</v>
      </c>
      <c r="G8" s="401">
        <v>0.18</v>
      </c>
      <c r="H8" s="404"/>
      <c r="I8" s="393"/>
      <c r="J8" s="66"/>
      <c r="K8" s="746"/>
      <c r="L8" s="746"/>
      <c r="M8" s="746"/>
      <c r="N8" s="746"/>
    </row>
    <row r="9" spans="2:14" ht="20.100000000000001" customHeight="1" outlineLevel="1" x14ac:dyDescent="0.2">
      <c r="B9" s="65"/>
      <c r="C9" s="410" t="s">
        <v>276</v>
      </c>
      <c r="D9" s="374"/>
      <c r="E9" s="374"/>
      <c r="F9" s="375"/>
      <c r="G9" s="375"/>
      <c r="H9" s="376"/>
      <c r="I9" s="393"/>
      <c r="J9" s="66"/>
      <c r="K9" s="49"/>
      <c r="L9" s="49"/>
      <c r="M9" s="49"/>
      <c r="N9" s="58"/>
    </row>
    <row r="10" spans="2:14" ht="20.100000000000001" customHeight="1" outlineLevel="1" x14ac:dyDescent="0.2">
      <c r="B10" s="65"/>
      <c r="C10" s="366"/>
      <c r="D10" s="363"/>
      <c r="E10" s="363"/>
      <c r="F10" s="363"/>
      <c r="G10" s="363"/>
      <c r="H10" s="367"/>
      <c r="I10" s="393"/>
      <c r="J10" s="66"/>
      <c r="K10" s="49"/>
      <c r="L10" s="49"/>
      <c r="M10" s="49"/>
      <c r="N10" s="58"/>
    </row>
    <row r="11" spans="2:14" ht="20.100000000000001" customHeight="1" outlineLevel="1" x14ac:dyDescent="0.2">
      <c r="B11" s="65"/>
      <c r="C11" s="362"/>
      <c r="D11" s="363"/>
      <c r="E11" s="70"/>
      <c r="F11" s="363"/>
      <c r="G11" s="405" t="s">
        <v>74</v>
      </c>
      <c r="H11" s="411">
        <v>0</v>
      </c>
      <c r="I11" s="393"/>
      <c r="J11" s="66"/>
      <c r="K11" s="49"/>
      <c r="L11" s="49"/>
      <c r="M11" s="49"/>
      <c r="N11" s="58"/>
    </row>
    <row r="12" spans="2:14" ht="20.100000000000001" customHeight="1" outlineLevel="1" x14ac:dyDescent="0.2">
      <c r="B12" s="65"/>
      <c r="C12" s="350" t="s">
        <v>273</v>
      </c>
      <c r="D12" s="351">
        <f>'classe edif.'!$J$62+H11</f>
        <v>0</v>
      </c>
      <c r="E12" s="336" t="s">
        <v>75</v>
      </c>
      <c r="F12" s="352">
        <f>IF($D$6="nuove costruzioni",VLOOKUP('classe edif.'!$M$45,$F$6:$G$8,2,TRUE),VLOOKUP('classe edif.'!$M$45,$F$6:$G$8,3,TRUE))</f>
        <v>0.18</v>
      </c>
      <c r="G12" s="353"/>
      <c r="H12" s="359">
        <f>$D$12*$F$12</f>
        <v>0</v>
      </c>
      <c r="I12" s="393"/>
      <c r="J12" s="66"/>
      <c r="K12" s="58"/>
      <c r="L12" s="58"/>
      <c r="M12" s="58"/>
      <c r="N12" s="58"/>
    </row>
    <row r="13" spans="2:14" ht="20.100000000000001" customHeight="1" outlineLevel="1" thickBot="1" x14ac:dyDescent="0.25">
      <c r="B13" s="65"/>
      <c r="C13" s="369"/>
      <c r="D13" s="370"/>
      <c r="E13" s="371"/>
      <c r="F13" s="372"/>
      <c r="G13" s="373"/>
      <c r="H13" s="368"/>
      <c r="I13" s="393"/>
      <c r="J13" s="66"/>
      <c r="K13" s="58"/>
      <c r="L13" s="58"/>
      <c r="M13" s="58"/>
      <c r="N13" s="58"/>
    </row>
    <row r="14" spans="2:14" ht="19.5" customHeight="1" x14ac:dyDescent="0.2">
      <c r="B14" s="65"/>
      <c r="C14" s="354"/>
      <c r="D14" s="355"/>
      <c r="E14" s="356"/>
      <c r="F14" s="357"/>
      <c r="G14" s="358"/>
      <c r="H14" s="310"/>
      <c r="J14" s="66"/>
      <c r="K14" s="58"/>
      <c r="L14" s="58"/>
      <c r="M14" s="58"/>
      <c r="N14" s="58"/>
    </row>
    <row r="15" spans="2:14" ht="20.100000000000001" customHeight="1" outlineLevel="1" x14ac:dyDescent="0.2">
      <c r="B15" s="65"/>
      <c r="C15" s="396" t="s">
        <v>268</v>
      </c>
      <c r="D15" s="397"/>
      <c r="E15" s="250" t="s">
        <v>68</v>
      </c>
      <c r="F15" s="67"/>
      <c r="G15" s="68" t="s">
        <v>69</v>
      </c>
      <c r="H15" s="406"/>
      <c r="I15" s="394"/>
      <c r="J15" s="66"/>
    </row>
    <row r="16" spans="2:14" ht="20.100000000000001" customHeight="1" outlineLevel="1" x14ac:dyDescent="0.2">
      <c r="B16" s="65"/>
      <c r="C16" s="747" t="s">
        <v>70</v>
      </c>
      <c r="D16" s="726" t="s">
        <v>69</v>
      </c>
      <c r="E16" s="398" t="s">
        <v>71</v>
      </c>
      <c r="F16" s="69">
        <v>1</v>
      </c>
      <c r="G16" s="399">
        <v>0.06</v>
      </c>
      <c r="H16" s="404"/>
      <c r="I16" s="394"/>
      <c r="J16" s="66"/>
      <c r="K16" s="49"/>
      <c r="L16" s="49"/>
      <c r="M16" s="49"/>
      <c r="N16" s="49"/>
    </row>
    <row r="17" spans="2:14" ht="20.100000000000001" customHeight="1" outlineLevel="1" x14ac:dyDescent="0.2">
      <c r="B17" s="65"/>
      <c r="C17" s="748"/>
      <c r="D17" s="726"/>
      <c r="E17" s="402" t="s">
        <v>72</v>
      </c>
      <c r="F17" s="69">
        <v>4</v>
      </c>
      <c r="G17" s="400">
        <v>0.08</v>
      </c>
      <c r="H17" s="404"/>
      <c r="I17" s="394"/>
      <c r="J17" s="66"/>
      <c r="K17" s="49"/>
      <c r="L17" s="49"/>
      <c r="M17" s="49"/>
      <c r="N17" s="49"/>
    </row>
    <row r="18" spans="2:14" ht="20.100000000000001" customHeight="1" outlineLevel="1" x14ac:dyDescent="0.2">
      <c r="B18" s="65"/>
      <c r="C18" s="748"/>
      <c r="D18" s="726"/>
      <c r="E18" s="403" t="s">
        <v>73</v>
      </c>
      <c r="F18" s="69">
        <v>9</v>
      </c>
      <c r="G18" s="401">
        <v>0.18</v>
      </c>
      <c r="H18" s="404"/>
      <c r="I18" s="394"/>
      <c r="J18" s="66"/>
      <c r="K18" s="49"/>
      <c r="L18" s="49"/>
      <c r="M18" s="49"/>
      <c r="N18" s="49"/>
    </row>
    <row r="19" spans="2:14" ht="20.100000000000001" customHeight="1" outlineLevel="1" x14ac:dyDescent="0.2">
      <c r="B19" s="65"/>
      <c r="C19" s="366"/>
      <c r="D19" s="363"/>
      <c r="E19" s="363"/>
      <c r="F19" s="363"/>
      <c r="G19" s="363"/>
      <c r="H19" s="367"/>
      <c r="I19" s="394"/>
      <c r="J19" s="66"/>
      <c r="K19" s="49"/>
      <c r="L19" s="49"/>
      <c r="M19" s="49"/>
      <c r="N19" s="58"/>
    </row>
    <row r="20" spans="2:14" ht="20.100000000000001" customHeight="1" outlineLevel="1" x14ac:dyDescent="0.2">
      <c r="B20" s="65"/>
      <c r="C20" s="362"/>
      <c r="D20" s="363"/>
      <c r="E20" s="70"/>
      <c r="F20" s="363"/>
      <c r="G20" s="71" t="s">
        <v>74</v>
      </c>
      <c r="H20" s="364">
        <v>0</v>
      </c>
      <c r="I20" s="394"/>
      <c r="J20" s="66"/>
      <c r="K20" s="49"/>
      <c r="L20" s="49"/>
      <c r="M20" s="49"/>
      <c r="N20" s="58"/>
    </row>
    <row r="21" spans="2:14" ht="20.100000000000001" customHeight="1" outlineLevel="1" x14ac:dyDescent="0.2">
      <c r="B21" s="65"/>
      <c r="C21" s="350" t="s">
        <v>262</v>
      </c>
      <c r="D21" s="351">
        <f>'classe edif.'!$J$78+H20</f>
        <v>0</v>
      </c>
      <c r="E21" s="336" t="s">
        <v>76</v>
      </c>
      <c r="F21" s="352">
        <f>IF($D$16="nuove costruzioni",VLOOKUP('classe edif.'!$M$45,$F$16:$G$18,2,TRUE),VLOOKUP('classe edif.'!$M$45,$F$16:$G$18,3,TRUE))</f>
        <v>0.18</v>
      </c>
      <c r="G21" s="360">
        <f>$D$21*$F$21</f>
        <v>0</v>
      </c>
      <c r="H21" s="365"/>
      <c r="I21" s="394"/>
      <c r="J21" s="66"/>
      <c r="K21" s="58"/>
      <c r="L21" s="58"/>
      <c r="M21" s="58"/>
      <c r="N21" s="58"/>
    </row>
    <row r="22" spans="2:14" ht="20.100000000000001" customHeight="1" outlineLevel="1" x14ac:dyDescent="0.2">
      <c r="B22" s="65"/>
      <c r="C22" s="361" t="s">
        <v>397</v>
      </c>
      <c r="D22" s="351"/>
      <c r="E22" s="351"/>
      <c r="F22" s="351"/>
      <c r="G22" s="351"/>
      <c r="H22" s="359">
        <f>$G$21*(50%)</f>
        <v>0</v>
      </c>
      <c r="I22" s="394"/>
      <c r="J22" s="66"/>
      <c r="K22" s="58"/>
      <c r="L22" s="58"/>
      <c r="M22" s="58"/>
      <c r="N22" s="58"/>
    </row>
    <row r="23" spans="2:14" ht="20.100000000000001" customHeight="1" thickBot="1" x14ac:dyDescent="0.25">
      <c r="B23" s="65"/>
      <c r="C23" s="380"/>
      <c r="D23" s="370"/>
      <c r="E23" s="370"/>
      <c r="F23" s="370"/>
      <c r="G23" s="370"/>
      <c r="H23" s="368"/>
      <c r="J23" s="66"/>
      <c r="K23" s="58"/>
      <c r="L23" s="58"/>
      <c r="M23" s="58"/>
      <c r="N23" s="58"/>
    </row>
    <row r="24" spans="2:14" ht="20.100000000000001" hidden="1" customHeight="1" outlineLevel="1" x14ac:dyDescent="0.2">
      <c r="B24" s="65"/>
      <c r="C24" s="217"/>
      <c r="D24" s="72"/>
      <c r="E24" s="48"/>
      <c r="F24" s="167"/>
      <c r="G24" s="73"/>
      <c r="H24" s="218"/>
      <c r="I24" s="395"/>
      <c r="J24" s="66"/>
      <c r="K24" s="58"/>
      <c r="L24" s="58"/>
      <c r="M24" s="58"/>
      <c r="N24" s="58"/>
    </row>
    <row r="25" spans="2:14" ht="20.100000000000001" hidden="1" customHeight="1" outlineLevel="1" x14ac:dyDescent="0.2">
      <c r="B25" s="65"/>
      <c r="C25" s="396" t="s">
        <v>269</v>
      </c>
      <c r="D25" s="397"/>
      <c r="E25" s="250" t="s">
        <v>68</v>
      </c>
      <c r="F25" s="67"/>
      <c r="G25" s="68" t="s">
        <v>69</v>
      </c>
      <c r="H25" s="406"/>
      <c r="I25" s="395"/>
      <c r="J25" s="66"/>
    </row>
    <row r="26" spans="2:14" ht="20.100000000000001" hidden="1" customHeight="1" outlineLevel="1" x14ac:dyDescent="0.2">
      <c r="B26" s="65"/>
      <c r="C26" s="747" t="s">
        <v>70</v>
      </c>
      <c r="D26" s="726" t="s">
        <v>69</v>
      </c>
      <c r="E26" s="398" t="s">
        <v>71</v>
      </c>
      <c r="F26" s="69">
        <v>1</v>
      </c>
      <c r="G26" s="399">
        <v>0.06</v>
      </c>
      <c r="H26" s="404"/>
      <c r="I26" s="395"/>
      <c r="J26" s="66"/>
      <c r="K26" s="49"/>
      <c r="L26" s="49"/>
      <c r="M26" s="49"/>
      <c r="N26" s="49"/>
    </row>
    <row r="27" spans="2:14" ht="20.100000000000001" hidden="1" customHeight="1" outlineLevel="1" x14ac:dyDescent="0.2">
      <c r="B27" s="65"/>
      <c r="C27" s="748"/>
      <c r="D27" s="726"/>
      <c r="E27" s="402" t="s">
        <v>72</v>
      </c>
      <c r="F27" s="69">
        <v>4</v>
      </c>
      <c r="G27" s="400">
        <v>0.08</v>
      </c>
      <c r="H27" s="404"/>
      <c r="I27" s="395"/>
      <c r="J27" s="66"/>
      <c r="K27" s="49"/>
      <c r="L27" s="49"/>
      <c r="M27" s="49"/>
      <c r="N27" s="49"/>
    </row>
    <row r="28" spans="2:14" ht="20.100000000000001" hidden="1" customHeight="1" outlineLevel="1" x14ac:dyDescent="0.2">
      <c r="B28" s="65"/>
      <c r="C28" s="748"/>
      <c r="D28" s="726"/>
      <c r="E28" s="403" t="s">
        <v>73</v>
      </c>
      <c r="F28" s="69">
        <v>9</v>
      </c>
      <c r="G28" s="401">
        <v>0.18</v>
      </c>
      <c r="H28" s="404"/>
      <c r="I28" s="395"/>
      <c r="J28" s="66"/>
      <c r="K28" s="49"/>
      <c r="L28" s="49"/>
      <c r="M28" s="49"/>
      <c r="N28" s="49"/>
    </row>
    <row r="29" spans="2:14" ht="20.100000000000001" hidden="1" customHeight="1" outlineLevel="1" x14ac:dyDescent="0.2">
      <c r="B29" s="65"/>
      <c r="C29" s="366"/>
      <c r="D29" s="363"/>
      <c r="E29" s="363"/>
      <c r="F29" s="363"/>
      <c r="G29" s="363"/>
      <c r="H29" s="367"/>
      <c r="I29" s="395"/>
      <c r="J29" s="66"/>
      <c r="K29" s="49"/>
      <c r="L29" s="49"/>
      <c r="M29" s="49"/>
      <c r="N29" s="58"/>
    </row>
    <row r="30" spans="2:14" ht="20.100000000000001" hidden="1" customHeight="1" outlineLevel="1" x14ac:dyDescent="0.2">
      <c r="B30" s="65"/>
      <c r="C30" s="362"/>
      <c r="D30" s="363"/>
      <c r="E30" s="70"/>
      <c r="F30" s="363"/>
      <c r="G30" s="71"/>
      <c r="H30" s="446"/>
      <c r="I30" s="395"/>
      <c r="J30" s="66"/>
      <c r="K30" s="49"/>
      <c r="L30" s="49"/>
      <c r="M30" s="49"/>
      <c r="N30" s="58"/>
    </row>
    <row r="31" spans="2:14" ht="20.100000000000001" hidden="1" customHeight="1" outlineLevel="1" x14ac:dyDescent="0.2">
      <c r="B31" s="65"/>
      <c r="C31" s="350" t="s">
        <v>263</v>
      </c>
      <c r="D31" s="351">
        <f>'classe edif.'!$J$94+H30</f>
        <v>0</v>
      </c>
      <c r="E31" s="336" t="s">
        <v>76</v>
      </c>
      <c r="F31" s="352">
        <f>IF($D$26="nuove costruzioni",VLOOKUP('classe edif.'!$M$45,$F$26:$G$28,2,TRUE),VLOOKUP('classe edif.'!$M$45,$F$26:$G$28,3,TRUE))</f>
        <v>0.18</v>
      </c>
      <c r="G31" s="360">
        <f>$D$31*$F$31</f>
        <v>0</v>
      </c>
      <c r="H31" s="365"/>
      <c r="I31" s="395"/>
      <c r="J31" s="66"/>
      <c r="K31" s="58"/>
      <c r="L31" s="58"/>
      <c r="M31" s="58"/>
      <c r="N31" s="58"/>
    </row>
    <row r="32" spans="2:14" ht="20.100000000000001" hidden="1" customHeight="1" outlineLevel="1" x14ac:dyDescent="0.2">
      <c r="B32" s="65"/>
      <c r="C32" s="350" t="s">
        <v>271</v>
      </c>
      <c r="D32" s="351"/>
      <c r="E32" s="336"/>
      <c r="F32" s="352"/>
      <c r="G32" s="360">
        <f>$G$31*50%</f>
        <v>0</v>
      </c>
      <c r="H32" s="365"/>
      <c r="I32" s="395"/>
      <c r="J32" s="66"/>
      <c r="K32" s="58"/>
      <c r="L32" s="58"/>
      <c r="M32" s="58"/>
      <c r="N32" s="58"/>
    </row>
    <row r="33" spans="2:15" ht="20.100000000000001" hidden="1" customHeight="1" outlineLevel="1" x14ac:dyDescent="0.2">
      <c r="B33" s="65"/>
      <c r="C33" s="361" t="s">
        <v>272</v>
      </c>
      <c r="D33" s="351"/>
      <c r="E33" s="351"/>
      <c r="F33" s="351"/>
      <c r="G33" s="360">
        <f>$G$32*(10%)</f>
        <v>0</v>
      </c>
      <c r="H33" s="365"/>
      <c r="I33" s="395"/>
      <c r="J33" s="66"/>
      <c r="K33" s="58"/>
      <c r="L33" s="58"/>
      <c r="M33" s="58"/>
      <c r="N33" s="58"/>
    </row>
    <row r="34" spans="2:15" ht="20.100000000000001" hidden="1" customHeight="1" outlineLevel="1" x14ac:dyDescent="0.2">
      <c r="B34" s="65"/>
      <c r="C34" s="361" t="s">
        <v>270</v>
      </c>
      <c r="D34" s="351"/>
      <c r="E34" s="351"/>
      <c r="F34" s="351"/>
      <c r="G34" s="360"/>
      <c r="H34" s="359">
        <f>$G$32+$G$33</f>
        <v>0</v>
      </c>
      <c r="I34" s="395"/>
      <c r="J34" s="66"/>
      <c r="K34" s="58"/>
      <c r="L34" s="58"/>
      <c r="M34" s="58"/>
      <c r="N34" s="58"/>
    </row>
    <row r="35" spans="2:15" ht="20.100000000000001" hidden="1" customHeight="1" outlineLevel="1" thickBot="1" x14ac:dyDescent="0.25">
      <c r="B35" s="65"/>
      <c r="C35" s="380"/>
      <c r="D35" s="370"/>
      <c r="E35" s="370"/>
      <c r="F35" s="370"/>
      <c r="G35" s="370"/>
      <c r="H35" s="368"/>
      <c r="I35" s="395"/>
      <c r="J35" s="66"/>
      <c r="K35" s="58"/>
      <c r="L35" s="58"/>
      <c r="M35" s="58"/>
      <c r="N35" s="58"/>
    </row>
    <row r="36" spans="2:15" ht="20.100000000000001" customHeight="1" collapsed="1" thickBot="1" x14ac:dyDescent="0.25">
      <c r="B36" s="65"/>
      <c r="C36" s="271"/>
      <c r="D36" s="271"/>
      <c r="E36" s="271"/>
      <c r="F36" s="271"/>
      <c r="G36" s="271"/>
      <c r="H36" s="271"/>
      <c r="J36" s="66"/>
      <c r="K36" s="58"/>
      <c r="L36" s="58"/>
      <c r="M36" s="58"/>
      <c r="N36" s="58"/>
    </row>
    <row r="37" spans="2:15" ht="39.950000000000003" hidden="1" customHeight="1" outlineLevel="1" thickBot="1" x14ac:dyDescent="0.25">
      <c r="B37" s="65"/>
      <c r="C37" s="587" t="s">
        <v>31</v>
      </c>
      <c r="D37" s="588"/>
      <c r="E37" s="588"/>
      <c r="F37" s="588"/>
      <c r="G37" s="588"/>
      <c r="H37" s="589"/>
      <c r="J37" s="66"/>
      <c r="K37" s="58"/>
      <c r="L37" s="58"/>
      <c r="M37" s="58"/>
      <c r="N37" s="58"/>
    </row>
    <row r="38" spans="2:15" ht="20.100000000000001" hidden="1" customHeight="1" outlineLevel="1" x14ac:dyDescent="0.2">
      <c r="B38" s="65"/>
      <c r="C38" s="293"/>
      <c r="D38" s="324" t="s">
        <v>40</v>
      </c>
      <c r="E38" s="260"/>
      <c r="F38" s="260"/>
      <c r="G38" s="259"/>
      <c r="H38" s="218">
        <f>H12+H22+H34</f>
        <v>0</v>
      </c>
      <c r="J38" s="66"/>
      <c r="K38" s="58"/>
      <c r="L38" s="58"/>
      <c r="M38" s="58"/>
      <c r="N38" s="58"/>
    </row>
    <row r="39" spans="2:15" ht="20.100000000000001" hidden="1" customHeight="1" outlineLevel="1" x14ac:dyDescent="0.2">
      <c r="C39" s="727" t="s">
        <v>203</v>
      </c>
      <c r="D39" s="728"/>
      <c r="E39" s="2"/>
      <c r="F39" s="2"/>
      <c r="G39" s="2"/>
      <c r="H39" s="81"/>
      <c r="J39" s="66"/>
      <c r="K39" s="517"/>
      <c r="L39" s="517"/>
      <c r="M39" s="517"/>
      <c r="N39" s="517"/>
      <c r="O39" s="517"/>
    </row>
    <row r="40" spans="2:15" ht="20.100000000000001" hidden="1" customHeight="1" outlineLevel="1" thickBot="1" x14ac:dyDescent="0.25">
      <c r="B40" s="74"/>
      <c r="C40" s="727" t="s">
        <v>43</v>
      </c>
      <c r="D40" s="728"/>
      <c r="E40" s="580"/>
      <c r="F40" s="580"/>
      <c r="G40" s="412"/>
      <c r="H40" s="430"/>
      <c r="J40" s="66"/>
      <c r="K40" s="517"/>
      <c r="L40" s="517"/>
      <c r="M40" s="517"/>
      <c r="N40" s="517"/>
      <c r="O40" s="517"/>
    </row>
    <row r="41" spans="2:15" ht="39.950000000000003" customHeight="1" collapsed="1" thickBot="1" x14ac:dyDescent="0.25">
      <c r="B41" s="74"/>
      <c r="C41" s="737" t="s">
        <v>31</v>
      </c>
      <c r="D41" s="738"/>
      <c r="E41" s="272"/>
      <c r="F41" s="272"/>
      <c r="G41" s="273"/>
      <c r="H41" s="274">
        <f>($H$12+$H$22+$H$34)-$H$40</f>
        <v>0</v>
      </c>
      <c r="J41" s="66"/>
      <c r="K41" s="238"/>
      <c r="L41" s="238"/>
      <c r="M41" s="238"/>
      <c r="N41" s="238"/>
    </row>
    <row r="42" spans="2:15" ht="20.100000000000001" customHeight="1" x14ac:dyDescent="0.2">
      <c r="B42" s="74"/>
      <c r="C42" s="263"/>
      <c r="D42" s="40"/>
      <c r="E42" s="40"/>
      <c r="F42" s="40"/>
      <c r="G42" s="259"/>
      <c r="H42" s="264"/>
      <c r="J42" s="66"/>
      <c r="K42" s="238"/>
      <c r="L42" s="238"/>
      <c r="M42" s="238"/>
      <c r="N42" s="238"/>
    </row>
    <row r="43" spans="2:15" ht="17.100000000000001" hidden="1" customHeight="1" outlineLevel="1" x14ac:dyDescent="0.2">
      <c r="B43" s="74"/>
      <c r="C43" s="731" t="s">
        <v>44</v>
      </c>
      <c r="D43" s="611"/>
      <c r="E43" s="611"/>
      <c r="F43" s="611"/>
      <c r="G43" s="611"/>
      <c r="H43" s="612"/>
      <c r="J43" s="66"/>
    </row>
    <row r="44" spans="2:15" ht="39.950000000000003" hidden="1" customHeight="1" outlineLevel="1" thickBot="1" x14ac:dyDescent="0.25">
      <c r="B44" s="74"/>
      <c r="C44" s="732"/>
      <c r="D44" s="733"/>
      <c r="E44" s="733"/>
      <c r="F44" s="733"/>
      <c r="G44" s="733"/>
      <c r="H44" s="734"/>
      <c r="J44" s="66"/>
    </row>
    <row r="45" spans="2:15" ht="30" hidden="1" customHeight="1" outlineLevel="1" thickBot="1" x14ac:dyDescent="0.25">
      <c r="C45" s="529" t="s">
        <v>45</v>
      </c>
      <c r="D45" s="741"/>
      <c r="E45" s="739" t="s">
        <v>241</v>
      </c>
      <c r="F45" s="740"/>
      <c r="G45" s="729"/>
      <c r="H45" s="730"/>
      <c r="J45" s="66"/>
    </row>
    <row r="46" spans="2:15" ht="30" hidden="1" customHeight="1" outlineLevel="1" thickTop="1" thickBot="1" x14ac:dyDescent="0.25">
      <c r="B46" s="74"/>
      <c r="C46" s="742"/>
      <c r="D46" s="743"/>
      <c r="E46" s="744" t="s">
        <v>31</v>
      </c>
      <c r="F46" s="745"/>
      <c r="G46" s="735">
        <f>IF(E45="gratuito",H41,H41*2)</f>
        <v>0</v>
      </c>
      <c r="H46" s="736"/>
      <c r="J46" s="66"/>
    </row>
    <row r="47" spans="2:15" ht="20.100000000000001" customHeight="1" collapsed="1" x14ac:dyDescent="0.2">
      <c r="B47" s="74"/>
      <c r="D47" s="75"/>
      <c r="E47" s="75"/>
      <c r="F47" s="75"/>
      <c r="G47" s="75"/>
      <c r="H47" s="75"/>
      <c r="J47" s="66"/>
    </row>
    <row r="48" spans="2:15" ht="20.100000000000001" customHeight="1" x14ac:dyDescent="0.2">
      <c r="C48" s="49"/>
      <c r="J48" s="66"/>
    </row>
    <row r="49" spans="3:10" ht="20.100000000000001" hidden="1" customHeight="1" outlineLevel="1" x14ac:dyDescent="0.2">
      <c r="C49" s="324" t="s">
        <v>235</v>
      </c>
      <c r="D49" s="262" t="str">
        <f>'Copertina 2025'!D65</f>
        <v>SCIA</v>
      </c>
      <c r="F49" s="262" t="s">
        <v>241</v>
      </c>
    </row>
    <row r="50" spans="3:10" ht="20.100000000000001" hidden="1" customHeight="1" outlineLevel="1" x14ac:dyDescent="0.2">
      <c r="C50" s="324" t="s">
        <v>248</v>
      </c>
      <c r="D50" s="262" t="str">
        <f>'Copertina 2025'!D66</f>
        <v>NO</v>
      </c>
      <c r="F50" s="262" t="s">
        <v>242</v>
      </c>
    </row>
    <row r="51" spans="3:10" ht="20.100000000000001" hidden="1" customHeight="1" outlineLevel="1" x14ac:dyDescent="0.2">
      <c r="C51" s="324" t="s">
        <v>236</v>
      </c>
      <c r="D51" s="262" t="str">
        <f>'Copertina 2025'!E36</f>
        <v>NO</v>
      </c>
    </row>
    <row r="52" spans="3:10" ht="20.100000000000001" hidden="1" customHeight="1" outlineLevel="1" x14ac:dyDescent="0.2">
      <c r="C52" s="324"/>
      <c r="D52" s="262"/>
    </row>
    <row r="53" spans="3:10" ht="20.100000000000001" hidden="1" customHeight="1" outlineLevel="1" x14ac:dyDescent="0.2">
      <c r="C53" s="523" t="s">
        <v>388</v>
      </c>
      <c r="D53" s="523"/>
    </row>
    <row r="54" spans="3:10" ht="20.100000000000001" hidden="1" customHeight="1" outlineLevel="1" x14ac:dyDescent="0.2">
      <c r="C54" s="523" t="s">
        <v>219</v>
      </c>
      <c r="D54" s="523"/>
    </row>
    <row r="55" spans="3:10" ht="20.100000000000001" hidden="1" customHeight="1" outlineLevel="1" x14ac:dyDescent="0.2">
      <c r="C55" s="523" t="s">
        <v>46</v>
      </c>
      <c r="D55" s="523"/>
    </row>
    <row r="56" spans="3:10" ht="20.100000000000001" hidden="1" customHeight="1" outlineLevel="1" x14ac:dyDescent="0.2">
      <c r="C56" s="523" t="s">
        <v>203</v>
      </c>
      <c r="D56" s="523"/>
      <c r="J56" s="319"/>
    </row>
    <row r="57" spans="3:10" ht="20.100000000000001" customHeight="1" collapsed="1" x14ac:dyDescent="0.2">
      <c r="J57" s="319"/>
    </row>
    <row r="58" spans="3:10" ht="20.100000000000001" customHeight="1" x14ac:dyDescent="0.2">
      <c r="J58" s="319"/>
    </row>
    <row r="59" spans="3:10" ht="20.100000000000001" customHeight="1" x14ac:dyDescent="0.2">
      <c r="J59" s="319"/>
    </row>
    <row r="60" spans="3:10" ht="20.100000000000001" customHeight="1" x14ac:dyDescent="0.2">
      <c r="J60" s="319"/>
    </row>
  </sheetData>
  <sheetProtection algorithmName="SHA-512" hashValue="hLudBTtFRt5OBxlQjXS8tDvms5Ck7ligiBI4pcYKtPz+71UR4XNsa/feixi4E6Lg5mGzkKQXPld0VuPXRnm9wA==" saltValue="Ooiub8hKOISVENQOBZAMHA==" spinCount="100000" sheet="1" objects="1" scenarios="1"/>
  <mergeCells count="28">
    <mergeCell ref="K6:N8"/>
    <mergeCell ref="K39:O40"/>
    <mergeCell ref="C39:D39"/>
    <mergeCell ref="C2:D2"/>
    <mergeCell ref="E2:H2"/>
    <mergeCell ref="C3:D3"/>
    <mergeCell ref="E3:H3"/>
    <mergeCell ref="D26:D28"/>
    <mergeCell ref="C26:C28"/>
    <mergeCell ref="C4:H4"/>
    <mergeCell ref="C6:C8"/>
    <mergeCell ref="C16:C18"/>
    <mergeCell ref="D16:D18"/>
    <mergeCell ref="C54:D54"/>
    <mergeCell ref="D6:D8"/>
    <mergeCell ref="C40:D40"/>
    <mergeCell ref="C56:D56"/>
    <mergeCell ref="G45:H45"/>
    <mergeCell ref="C43:H44"/>
    <mergeCell ref="G46:H46"/>
    <mergeCell ref="E40:F40"/>
    <mergeCell ref="C55:D55"/>
    <mergeCell ref="C37:H37"/>
    <mergeCell ref="C53:D53"/>
    <mergeCell ref="C41:D41"/>
    <mergeCell ref="E45:F45"/>
    <mergeCell ref="C45:D46"/>
    <mergeCell ref="E46:F46"/>
  </mergeCells>
  <phoneticPr fontId="0" type="noConversion"/>
  <conditionalFormatting sqref="C37:H41">
    <cfRule type="expression" dxfId="19" priority="30" stopIfTrue="1">
      <formula>$D$50="si"</formula>
    </cfRule>
  </conditionalFormatting>
  <conditionalFormatting sqref="C43:H46">
    <cfRule type="expression" dxfId="18" priority="33" stopIfTrue="1">
      <formula>$D$50&lt;&gt;"SI"</formula>
    </cfRule>
  </conditionalFormatting>
  <conditionalFormatting sqref="E6 E26">
    <cfRule type="expression" dxfId="17" priority="20" stopIfTrue="1">
      <formula>$I$3&lt;=3</formula>
    </cfRule>
  </conditionalFormatting>
  <conditionalFormatting sqref="E7 E27">
    <cfRule type="expression" dxfId="16" priority="21" stopIfTrue="1">
      <formula>AND($I$3&gt;=4,$I$3&lt;=8)</formula>
    </cfRule>
  </conditionalFormatting>
  <conditionalFormatting sqref="E8 E28">
    <cfRule type="expression" dxfId="15" priority="19" stopIfTrue="1">
      <formula>$I$3&gt;=9</formula>
    </cfRule>
  </conditionalFormatting>
  <conditionalFormatting sqref="E16">
    <cfRule type="expression" dxfId="14" priority="8" stopIfTrue="1">
      <formula>$I$3&lt;=3</formula>
    </cfRule>
  </conditionalFormatting>
  <conditionalFormatting sqref="E17">
    <cfRule type="expression" dxfId="13" priority="9" stopIfTrue="1">
      <formula>AND($I$3&gt;=4,$I$3&lt;=8)</formula>
    </cfRule>
  </conditionalFormatting>
  <conditionalFormatting sqref="E18">
    <cfRule type="expression" dxfId="12" priority="7" stopIfTrue="1">
      <formula>$I$3&gt;=9</formula>
    </cfRule>
  </conditionalFormatting>
  <conditionalFormatting sqref="E45:F45">
    <cfRule type="expression" dxfId="11" priority="10" stopIfTrue="1">
      <formula>$E$45="gratuito"</formula>
    </cfRule>
  </conditionalFormatting>
  <conditionalFormatting sqref="G6:G8">
    <cfRule type="expression" dxfId="10" priority="18" stopIfTrue="1">
      <formula>AND($G$5=$D$6,G6=$F$12)</formula>
    </cfRule>
  </conditionalFormatting>
  <conditionalFormatting sqref="G16:G18">
    <cfRule type="expression" dxfId="9" priority="65" stopIfTrue="1">
      <formula>AND($G$15=$D$16,G16=$F$21)</formula>
    </cfRule>
  </conditionalFormatting>
  <conditionalFormatting sqref="G26:G28">
    <cfRule type="expression" dxfId="8" priority="66" stopIfTrue="1">
      <formula>AND($G$25=$D$26,G26=$F$31)</formula>
    </cfRule>
  </conditionalFormatting>
  <conditionalFormatting sqref="G5:H5">
    <cfRule type="cellIs" dxfId="7" priority="12" stopIfTrue="1" operator="equal">
      <formula>$D$6</formula>
    </cfRule>
  </conditionalFormatting>
  <conditionalFormatting sqref="G15:H15">
    <cfRule type="cellIs" dxfId="6" priority="3" stopIfTrue="1" operator="equal">
      <formula>$D$16</formula>
    </cfRule>
  </conditionalFormatting>
  <conditionalFormatting sqref="G25:H25">
    <cfRule type="cellIs" dxfId="5" priority="1" stopIfTrue="1" operator="equal">
      <formula>$D$26</formula>
    </cfRule>
  </conditionalFormatting>
  <conditionalFormatting sqref="H6:H8">
    <cfRule type="expression" dxfId="4" priority="17" stopIfTrue="1">
      <formula>AND($H$5=$D$6,H6=$F$12)</formula>
    </cfRule>
  </conditionalFormatting>
  <conditionalFormatting sqref="H16:H18">
    <cfRule type="expression" dxfId="3" priority="4" stopIfTrue="1">
      <formula>AND($H$15=$D$16,H16=$F$21)</formula>
    </cfRule>
  </conditionalFormatting>
  <conditionalFormatting sqref="H26:H28">
    <cfRule type="expression" dxfId="2" priority="2" stopIfTrue="1">
      <formula>AND($H$25=$D$26,H26=$F$31)</formula>
    </cfRule>
  </conditionalFormatting>
  <dataValidations disablePrompts="1" count="2">
    <dataValidation type="list" allowBlank="1" showInputMessage="1" showErrorMessage="1" sqref="C39:D39" xr:uid="{00000000-0002-0000-0500-000000000000}">
      <formula1>$C$53:$C$56</formula1>
    </dataValidation>
    <dataValidation type="list" allowBlank="1" showInputMessage="1" showErrorMessage="1" sqref="E45:F45" xr:uid="{00000000-0002-0000-0500-000001000000}">
      <formula1>$F$49:$F$50</formula1>
    </dataValidation>
  </dataValidations>
  <printOptions horizontalCentered="1"/>
  <pageMargins left="0.78740157480314965" right="0.39370078740157483" top="0.78740157480314965" bottom="0.78740157480314965" header="0.51181102362204722" footer="0.51181102362204722"/>
  <pageSetup paperSize="9" scale="75" orientation="portrait" r:id="rId1"/>
  <headerFooter alignWithMargins="0">
    <oddHeader>&amp;L&amp;10Comune di CARAVAGGIO - Provincia di Bergamo</oddHeader>
    <oddFooter>&amp;R&amp;10determinazione del COSTO di COSTRUZIONE</oddFooter>
  </headerFooter>
  <ignoredErrors>
    <ignoredError sqref="C13:H15 C12:E12 H12 C23:H25 E22:H22 C29:H29 C26:C28 E26:H28 C19:H19 C16:C18 E16:H18 C21:E21 C20:G20 G21:H21 C46:H47 C45:D45 F45:H45 C31:H39 C30:F30 C41:H44 C40:G40" evalError="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L72"/>
  <sheetViews>
    <sheetView view="pageBreakPreview" topLeftCell="A10" zoomScale="60" zoomScaleNormal="60" workbookViewId="0">
      <selection activeCell="F42" sqref="F42:G42"/>
    </sheetView>
  </sheetViews>
  <sheetFormatPr defaultColWidth="8.88671875" defaultRowHeight="19.899999999999999" customHeight="1" outlineLevelRow="1" x14ac:dyDescent="0.2"/>
  <cols>
    <col min="1" max="1" width="2.77734375" style="14" customWidth="1"/>
    <col min="2" max="2" width="3.77734375" style="14" customWidth="1"/>
    <col min="3" max="3" width="4.77734375" style="50" customWidth="1"/>
    <col min="4" max="4" width="3.77734375" style="50" customWidth="1"/>
    <col min="5" max="5" width="36.77734375" style="50" customWidth="1"/>
    <col min="6" max="6" width="2.77734375" style="50" customWidth="1"/>
    <col min="7" max="7" width="25.77734375" style="17" customWidth="1"/>
    <col min="8" max="8" width="4.77734375" style="51" customWidth="1"/>
    <col min="9" max="9" width="18.77734375" style="52" customWidth="1"/>
    <col min="10" max="10" width="3.77734375" style="14" customWidth="1"/>
    <col min="11" max="11" width="6.77734375" style="14" customWidth="1"/>
    <col min="12" max="16384" width="8.88671875" style="14"/>
  </cols>
  <sheetData>
    <row r="1" spans="2:12" ht="19.5" customHeight="1" x14ac:dyDescent="0.2"/>
    <row r="2" spans="2:12" ht="19.899999999999999" customHeight="1" outlineLevel="1" x14ac:dyDescent="0.2">
      <c r="C2" s="766" t="s">
        <v>26</v>
      </c>
      <c r="D2" s="766"/>
      <c r="E2" s="766"/>
      <c r="F2" s="767"/>
      <c r="G2" s="767"/>
      <c r="H2" s="767"/>
      <c r="I2" s="767"/>
    </row>
    <row r="3" spans="2:12" ht="19.899999999999999" customHeight="1" outlineLevel="1" x14ac:dyDescent="0.2">
      <c r="C3" s="767"/>
      <c r="D3" s="767"/>
      <c r="E3" s="767"/>
      <c r="F3" s="767"/>
      <c r="G3" s="767"/>
      <c r="H3" s="767"/>
      <c r="I3" s="767"/>
    </row>
    <row r="4" spans="2:12" ht="19.899999999999999" customHeight="1" outlineLevel="1" x14ac:dyDescent="0.2">
      <c r="C4" s="768" t="s">
        <v>58</v>
      </c>
      <c r="D4" s="768"/>
      <c r="E4" s="768"/>
      <c r="F4" s="768"/>
      <c r="G4" s="768"/>
      <c r="H4" s="768"/>
      <c r="I4" s="768"/>
    </row>
    <row r="5" spans="2:12" ht="19.899999999999999" customHeight="1" outlineLevel="1" x14ac:dyDescent="0.2">
      <c r="C5" s="769" t="s">
        <v>59</v>
      </c>
      <c r="D5" s="769"/>
      <c r="E5" s="769"/>
      <c r="F5" s="769"/>
      <c r="G5" s="769"/>
      <c r="H5" s="769"/>
      <c r="I5" s="769"/>
    </row>
    <row r="6" spans="2:12" ht="19.899999999999999" customHeight="1" outlineLevel="1" x14ac:dyDescent="0.2">
      <c r="C6" s="769"/>
      <c r="D6" s="769"/>
      <c r="E6" s="769"/>
      <c r="F6" s="769"/>
      <c r="G6" s="769"/>
      <c r="H6" s="769"/>
      <c r="I6" s="769"/>
    </row>
    <row r="7" spans="2:12" ht="19.899999999999999" customHeight="1" outlineLevel="1" x14ac:dyDescent="0.2">
      <c r="C7" s="556" t="str">
        <f>'Copertina 2025'!C17</f>
        <v>Segnalazione Certificata di Inizio Attività presentata da:</v>
      </c>
      <c r="D7" s="556"/>
      <c r="E7" s="556"/>
      <c r="F7" s="459"/>
      <c r="G7" s="557" t="str">
        <f>'Copertina 2025'!E17</f>
        <v>inserire nominativo del richiedente</v>
      </c>
      <c r="H7" s="557"/>
      <c r="I7" s="557"/>
      <c r="L7" s="50"/>
    </row>
    <row r="8" spans="2:12" ht="19.899999999999999" customHeight="1" outlineLevel="1" x14ac:dyDescent="0.2">
      <c r="C8" s="556"/>
      <c r="D8" s="556"/>
      <c r="E8" s="556"/>
      <c r="F8" s="459"/>
      <c r="G8" s="557"/>
      <c r="H8" s="557"/>
      <c r="I8" s="557"/>
    </row>
    <row r="9" spans="2:12" ht="19.899999999999999" customHeight="1" outlineLevel="1" x14ac:dyDescent="0.2">
      <c r="C9" s="556"/>
      <c r="D9" s="556"/>
      <c r="E9" s="556"/>
      <c r="F9" s="450"/>
      <c r="G9" s="557"/>
      <c r="H9" s="557"/>
      <c r="I9" s="557"/>
    </row>
    <row r="10" spans="2:12" ht="19.899999999999999" customHeight="1" outlineLevel="1" x14ac:dyDescent="0.2">
      <c r="C10" s="336"/>
      <c r="D10" s="460"/>
      <c r="E10" s="450" t="s">
        <v>231</v>
      </c>
      <c r="F10" s="450"/>
      <c r="G10" s="557" t="str">
        <f>'Copertina 2025'!E22</f>
        <v>inserire la tipologia delle opere (Nuova costruzione / Ristrutturazione / ecc.)</v>
      </c>
      <c r="H10" s="557"/>
      <c r="I10" s="557"/>
    </row>
    <row r="11" spans="2:12" ht="19.899999999999999" customHeight="1" outlineLevel="1" x14ac:dyDescent="0.2">
      <c r="C11" s="450"/>
      <c r="D11" s="450"/>
      <c r="E11" s="450"/>
      <c r="F11" s="450"/>
      <c r="G11" s="557"/>
      <c r="H11" s="557"/>
      <c r="I11" s="557"/>
    </row>
    <row r="12" spans="2:12" ht="19.899999999999999" customHeight="1" outlineLevel="1" x14ac:dyDescent="0.2">
      <c r="C12" s="336"/>
      <c r="D12" s="460"/>
      <c r="E12" s="450" t="s">
        <v>6</v>
      </c>
      <c r="F12" s="450"/>
      <c r="G12" s="557" t="str">
        <f>'Copertina 2025'!E27</f>
        <v>indicare la Via/Piazza/ecc.</v>
      </c>
      <c r="H12" s="557"/>
      <c r="I12" s="557"/>
    </row>
    <row r="13" spans="2:12" ht="19.899999999999999" customHeight="1" outlineLevel="1" x14ac:dyDescent="0.2">
      <c r="C13" s="450"/>
      <c r="D13" s="450"/>
      <c r="E13" s="450"/>
      <c r="F13" s="450"/>
      <c r="G13" s="557"/>
      <c r="H13" s="557"/>
      <c r="I13" s="557"/>
    </row>
    <row r="14" spans="2:12" ht="19.899999999999999" customHeight="1" outlineLevel="1" x14ac:dyDescent="0.2">
      <c r="C14" s="520" t="str">
        <f>VLOOKUP(E66,D55:G63,2)</f>
        <v>Segnalazione Certificata di Inizio Attività
presentata in data</v>
      </c>
      <c r="D14" s="520"/>
      <c r="E14" s="520"/>
      <c r="F14" s="322"/>
      <c r="G14" s="771">
        <f ca="1">IF(E66="PC","",(IF(E66="PCSan","",IF('Copertina 2025'!E21="",TODAY(),'Copertina 2025'!E21))))</f>
        <v>45856</v>
      </c>
      <c r="H14" s="320"/>
      <c r="I14" s="320"/>
    </row>
    <row r="15" spans="2:12" ht="19.899999999999999" customHeight="1" outlineLevel="1" x14ac:dyDescent="0.2">
      <c r="C15" s="520"/>
      <c r="D15" s="520"/>
      <c r="E15" s="520"/>
      <c r="F15" s="17"/>
      <c r="G15" s="771"/>
      <c r="H15" s="17"/>
      <c r="I15" s="17"/>
    </row>
    <row r="16" spans="2:12" ht="19.899999999999999" customHeight="1" outlineLevel="1" thickBot="1" x14ac:dyDescent="0.25">
      <c r="B16" s="53"/>
      <c r="C16" s="772" t="s">
        <v>232</v>
      </c>
      <c r="D16" s="772"/>
      <c r="E16" s="772"/>
      <c r="F16" s="321"/>
      <c r="G16" s="54">
        <f ca="1">IF(G14="","",G14+30)</f>
        <v>45886</v>
      </c>
      <c r="H16" s="55"/>
      <c r="I16" s="56"/>
      <c r="J16" s="53"/>
    </row>
    <row r="17" spans="2:10" ht="19.899999999999999" customHeight="1" outlineLevel="1" thickBot="1" x14ac:dyDescent="0.25">
      <c r="B17" s="39"/>
      <c r="C17" s="325"/>
      <c r="D17" s="325"/>
      <c r="E17" s="325"/>
      <c r="F17" s="325"/>
      <c r="G17" s="57"/>
      <c r="H17" s="329"/>
      <c r="I17" s="329"/>
      <c r="J17" s="39"/>
    </row>
    <row r="18" spans="2:10" ht="19.899999999999999" customHeight="1" outlineLevel="1" x14ac:dyDescent="0.2">
      <c r="C18" s="773" t="s">
        <v>60</v>
      </c>
      <c r="D18" s="764"/>
      <c r="E18" s="710" t="s">
        <v>61</v>
      </c>
      <c r="G18" s="311" t="s">
        <v>41</v>
      </c>
      <c r="H18" s="331"/>
      <c r="I18" s="313">
        <f>'Resid.'!H31</f>
        <v>0</v>
      </c>
      <c r="J18" s="770"/>
    </row>
    <row r="19" spans="2:10" ht="19.899999999999999" customHeight="1" outlineLevel="1" x14ac:dyDescent="0.2">
      <c r="C19" s="774"/>
      <c r="D19" s="764"/>
      <c r="E19" s="710"/>
      <c r="G19" s="312" t="s">
        <v>42</v>
      </c>
      <c r="H19" s="13"/>
      <c r="I19" s="314">
        <f>'Resid.'!H32</f>
        <v>0</v>
      </c>
      <c r="J19" s="770"/>
    </row>
    <row r="20" spans="2:10" ht="19.899999999999999" customHeight="1" outlineLevel="1" x14ac:dyDescent="0.2">
      <c r="C20" s="774"/>
      <c r="D20" s="764"/>
      <c r="E20" s="710"/>
      <c r="G20" s="316" t="s">
        <v>48</v>
      </c>
      <c r="H20" s="308"/>
      <c r="I20" s="314">
        <f>'det. costo'!H41</f>
        <v>0</v>
      </c>
      <c r="J20" s="770"/>
    </row>
    <row r="21" spans="2:10" ht="19.899999999999999" customHeight="1" outlineLevel="1" x14ac:dyDescent="0.2">
      <c r="C21" s="774"/>
      <c r="D21" s="777"/>
      <c r="E21" s="754" t="s">
        <v>62</v>
      </c>
      <c r="G21" s="311"/>
      <c r="H21" s="331"/>
      <c r="I21" s="313"/>
      <c r="J21" s="763"/>
    </row>
    <row r="22" spans="2:10" ht="19.899999999999999" customHeight="1" outlineLevel="1" x14ac:dyDescent="0.2">
      <c r="C22" s="774"/>
      <c r="D22" s="777"/>
      <c r="E22" s="754"/>
      <c r="G22" s="312"/>
      <c r="H22" s="13"/>
      <c r="I22" s="314"/>
      <c r="J22" s="763"/>
    </row>
    <row r="23" spans="2:10" ht="19.899999999999999" customHeight="1" outlineLevel="1" x14ac:dyDescent="0.2">
      <c r="C23" s="774"/>
      <c r="D23" s="777"/>
      <c r="E23" s="754"/>
      <c r="G23" s="316"/>
      <c r="H23" s="308"/>
      <c r="I23" s="315"/>
      <c r="J23" s="763"/>
    </row>
    <row r="24" spans="2:10" ht="19.899999999999999" customHeight="1" outlineLevel="1" x14ac:dyDescent="0.2">
      <c r="C24" s="774"/>
      <c r="D24" s="776"/>
      <c r="E24" s="754" t="s">
        <v>63</v>
      </c>
      <c r="G24" s="312"/>
      <c r="H24" s="13"/>
      <c r="I24" s="314"/>
      <c r="J24" s="765"/>
    </row>
    <row r="25" spans="2:10" ht="19.899999999999999" customHeight="1" outlineLevel="1" x14ac:dyDescent="0.2">
      <c r="C25" s="774"/>
      <c r="D25" s="776"/>
      <c r="E25" s="754"/>
      <c r="G25" s="312"/>
      <c r="H25" s="13"/>
      <c r="I25" s="314"/>
      <c r="J25" s="765"/>
    </row>
    <row r="26" spans="2:10" ht="19.899999999999999" customHeight="1" outlineLevel="1" x14ac:dyDescent="0.2">
      <c r="C26" s="774"/>
      <c r="D26" s="776"/>
      <c r="E26" s="754"/>
      <c r="G26" s="316"/>
      <c r="H26" s="308"/>
      <c r="I26" s="315"/>
      <c r="J26" s="765"/>
    </row>
    <row r="27" spans="2:10" ht="19.899999999999999" customHeight="1" outlineLevel="1" x14ac:dyDescent="0.2">
      <c r="C27" s="774"/>
      <c r="D27" s="761"/>
      <c r="E27" s="754" t="s">
        <v>181</v>
      </c>
      <c r="G27" s="312"/>
      <c r="H27" s="13"/>
      <c r="I27" s="314"/>
      <c r="J27" s="752"/>
    </row>
    <row r="28" spans="2:10" ht="19.899999999999999" customHeight="1" outlineLevel="1" x14ac:dyDescent="0.2">
      <c r="C28" s="774"/>
      <c r="D28" s="761"/>
      <c r="E28" s="754"/>
      <c r="G28" s="312"/>
      <c r="H28" s="13"/>
      <c r="I28" s="314"/>
      <c r="J28" s="752"/>
    </row>
    <row r="29" spans="2:10" ht="19.899999999999999" customHeight="1" outlineLevel="1" x14ac:dyDescent="0.2">
      <c r="C29" s="774"/>
      <c r="D29" s="761"/>
      <c r="E29" s="754"/>
      <c r="G29" s="316"/>
      <c r="H29" s="308"/>
      <c r="I29" s="315"/>
      <c r="J29" s="752"/>
    </row>
    <row r="30" spans="2:10" ht="19.899999999999999" customHeight="1" outlineLevel="1" x14ac:dyDescent="0.2">
      <c r="C30" s="774"/>
      <c r="D30" s="753"/>
      <c r="E30" s="754" t="s">
        <v>64</v>
      </c>
      <c r="G30" s="312"/>
      <c r="H30" s="13"/>
      <c r="I30" s="314"/>
      <c r="J30" s="755"/>
    </row>
    <row r="31" spans="2:10" ht="19.899999999999999" customHeight="1" outlineLevel="1" x14ac:dyDescent="0.2">
      <c r="C31" s="774"/>
      <c r="D31" s="753"/>
      <c r="E31" s="754"/>
      <c r="G31" s="312"/>
      <c r="H31" s="13"/>
      <c r="I31" s="314"/>
      <c r="J31" s="755"/>
    </row>
    <row r="32" spans="2:10" ht="19.899999999999999" customHeight="1" outlineLevel="1" x14ac:dyDescent="0.2">
      <c r="C32" s="774"/>
      <c r="D32" s="753"/>
      <c r="E32" s="754"/>
      <c r="G32" s="316"/>
      <c r="H32" s="308"/>
      <c r="I32" s="315"/>
      <c r="J32" s="755"/>
    </row>
    <row r="33" spans="2:10" ht="19.899999999999999" customHeight="1" outlineLevel="1" thickBot="1" x14ac:dyDescent="0.25">
      <c r="C33" s="774"/>
      <c r="G33" s="13"/>
      <c r="H33" s="13"/>
      <c r="I33" s="326"/>
    </row>
    <row r="34" spans="2:10" ht="19.899999999999999" customHeight="1" outlineLevel="1" x14ac:dyDescent="0.2">
      <c r="C34" s="774"/>
      <c r="D34" s="323"/>
      <c r="E34" s="778" t="s">
        <v>31</v>
      </c>
      <c r="F34" s="323"/>
      <c r="G34" s="318" t="s">
        <v>41</v>
      </c>
      <c r="H34" s="309"/>
      <c r="I34" s="310">
        <f>I18+I21+I24+I27+I30</f>
        <v>0</v>
      </c>
      <c r="J34" s="762" t="s">
        <v>446</v>
      </c>
    </row>
    <row r="35" spans="2:10" ht="19.899999999999999" customHeight="1" outlineLevel="1" x14ac:dyDescent="0.2">
      <c r="C35" s="774"/>
      <c r="D35" s="323"/>
      <c r="E35" s="779"/>
      <c r="F35" s="323"/>
      <c r="G35" s="317" t="s">
        <v>42</v>
      </c>
      <c r="H35" s="13"/>
      <c r="I35" s="218">
        <f>I19+I22+I25+I28+I31</f>
        <v>0</v>
      </c>
      <c r="J35" s="762"/>
    </row>
    <row r="36" spans="2:10" ht="19.899999999999999" customHeight="1" outlineLevel="1" x14ac:dyDescent="0.2">
      <c r="C36" s="774"/>
      <c r="D36" s="323"/>
      <c r="E36" s="779"/>
      <c r="F36" s="323"/>
      <c r="G36" s="317" t="s">
        <v>48</v>
      </c>
      <c r="H36" s="13"/>
      <c r="I36" s="218">
        <f>I20+I26+I29</f>
        <v>0</v>
      </c>
      <c r="J36" s="762"/>
    </row>
    <row r="37" spans="2:10" ht="19.899999999999999" customHeight="1" outlineLevel="1" x14ac:dyDescent="0.2">
      <c r="C37" s="774"/>
      <c r="D37" s="323"/>
      <c r="E37" s="779"/>
      <c r="F37" s="323"/>
      <c r="G37" s="407" t="s">
        <v>47</v>
      </c>
      <c r="H37" s="408"/>
      <c r="I37" s="409">
        <f>I23</f>
        <v>0</v>
      </c>
      <c r="J37" s="762"/>
    </row>
    <row r="38" spans="2:10" ht="19.899999999999999" customHeight="1" outlineLevel="1" thickBot="1" x14ac:dyDescent="0.25">
      <c r="C38" s="774"/>
      <c r="D38" s="323"/>
      <c r="E38" s="779"/>
      <c r="G38" s="265" t="s">
        <v>213</v>
      </c>
      <c r="H38" s="330"/>
      <c r="I38" s="266">
        <v>0</v>
      </c>
      <c r="J38" s="762"/>
    </row>
    <row r="39" spans="2:10" ht="39.950000000000003" customHeight="1" outlineLevel="1" thickTop="1" thickBot="1" x14ac:dyDescent="0.25">
      <c r="C39" s="775"/>
      <c r="D39" s="323"/>
      <c r="E39" s="780"/>
      <c r="G39" s="211" t="s">
        <v>65</v>
      </c>
      <c r="H39" s="212"/>
      <c r="I39" s="327">
        <f>SUM(I34:I38)</f>
        <v>0</v>
      </c>
      <c r="J39" s="762"/>
    </row>
    <row r="40" spans="2:10" ht="19.899999999999999" customHeight="1" outlineLevel="1" x14ac:dyDescent="0.2"/>
    <row r="41" spans="2:10" ht="19.899999999999999" customHeight="1" outlineLevel="1" x14ac:dyDescent="0.2"/>
    <row r="42" spans="2:10" ht="19.899999999999999" customHeight="1" outlineLevel="1" x14ac:dyDescent="0.2">
      <c r="C42" s="756" t="str">
        <f>IF(I39&lt;=0,"Non sono dovuti contributi","Il contributo pari a")</f>
        <v>Non sono dovuti contributi</v>
      </c>
      <c r="D42" s="756"/>
      <c r="E42" s="756"/>
      <c r="F42" s="757">
        <f>I39</f>
        <v>0</v>
      </c>
      <c r="G42" s="757"/>
      <c r="H42" s="758" t="s">
        <v>384</v>
      </c>
      <c r="I42" s="759"/>
    </row>
    <row r="43" spans="2:10" ht="39.950000000000003" customHeight="1" outlineLevel="1" x14ac:dyDescent="0.2">
      <c r="C43" s="760" t="str">
        <f>VLOOKUP($E$66,$D$55:$I$63,4)</f>
        <v>Tesoreria Comunale entro 30 giorni dalla presentazione della S.C.I.A.; decorso tale termine verranno applicate le sanzioni previste dall'art. 42 del D.P.R. n. 380/2001.</v>
      </c>
      <c r="D43" s="760"/>
      <c r="E43" s="760"/>
      <c r="F43" s="760"/>
      <c r="G43" s="760"/>
      <c r="H43" s="760"/>
      <c r="I43" s="760"/>
    </row>
    <row r="44" spans="2:10" ht="19.899999999999999" customHeight="1" outlineLevel="1" x14ac:dyDescent="0.2">
      <c r="C44" s="320"/>
      <c r="D44" s="320"/>
      <c r="E44" s="320"/>
      <c r="F44" s="320"/>
      <c r="G44" s="320"/>
      <c r="H44" s="320"/>
      <c r="I44" s="320"/>
    </row>
    <row r="45" spans="2:10" ht="19.899999999999999" customHeight="1" outlineLevel="1" x14ac:dyDescent="0.2">
      <c r="C45" s="58"/>
      <c r="D45" s="17" t="s">
        <v>66</v>
      </c>
      <c r="E45" s="328">
        <f ca="1">IF(G14="",TODAY(),G14)</f>
        <v>45856</v>
      </c>
    </row>
    <row r="46" spans="2:10" ht="18" outlineLevel="1" x14ac:dyDescent="0.2">
      <c r="C46" s="14"/>
      <c r="D46" s="52"/>
      <c r="E46" s="59"/>
      <c r="F46" s="59"/>
      <c r="G46" s="442" t="s">
        <v>382</v>
      </c>
      <c r="H46" s="59"/>
      <c r="I46" s="59"/>
    </row>
    <row r="47" spans="2:10" ht="18" outlineLevel="1" x14ac:dyDescent="0.2">
      <c r="C47" s="14"/>
      <c r="D47" s="52"/>
      <c r="E47" s="59"/>
      <c r="G47" s="439" t="str">
        <f>'Copertina 2025'!E25</f>
        <v>inserire titolo, nome e cognome del tecnico</v>
      </c>
      <c r="I47" s="59"/>
    </row>
    <row r="48" spans="2:10" ht="15" outlineLevel="1" x14ac:dyDescent="0.2">
      <c r="B48" s="59"/>
      <c r="C48" s="59"/>
      <c r="D48" s="59"/>
      <c r="E48" s="59"/>
      <c r="F48" s="59"/>
      <c r="G48" s="443" t="s">
        <v>383</v>
      </c>
      <c r="H48" s="59"/>
      <c r="I48" s="59"/>
      <c r="J48" s="59"/>
    </row>
    <row r="49" spans="2:11" ht="19.899999999999999" customHeight="1" x14ac:dyDescent="0.2">
      <c r="B49" s="59"/>
      <c r="C49" s="59"/>
      <c r="D49" s="59"/>
      <c r="E49" s="59"/>
      <c r="F49" s="59"/>
      <c r="G49" s="59"/>
      <c r="H49" s="59"/>
      <c r="I49" s="59"/>
      <c r="J49" s="59"/>
    </row>
    <row r="50" spans="2:11" ht="19.899999999999999" customHeight="1" x14ac:dyDescent="0.2">
      <c r="C50" s="14"/>
      <c r="D50" s="59"/>
    </row>
    <row r="51" spans="2:11" ht="19.899999999999999" customHeight="1" x14ac:dyDescent="0.2">
      <c r="C51" s="14"/>
      <c r="D51" s="59"/>
    </row>
    <row r="53" spans="2:11" ht="19.899999999999999" customHeight="1" x14ac:dyDescent="0.2">
      <c r="F53" s="51"/>
      <c r="G53" s="52"/>
      <c r="H53" s="14"/>
      <c r="I53" s="14"/>
    </row>
    <row r="54" spans="2:11" ht="19.899999999999999" hidden="1" customHeight="1" outlineLevel="1" x14ac:dyDescent="0.2">
      <c r="D54" s="249">
        <v>1</v>
      </c>
      <c r="E54" s="249">
        <v>2</v>
      </c>
      <c r="F54" s="249">
        <v>3</v>
      </c>
      <c r="G54" s="249">
        <v>4</v>
      </c>
      <c r="H54" s="50"/>
      <c r="I54" s="50"/>
      <c r="J54" s="50"/>
      <c r="K54" s="50"/>
    </row>
    <row r="55" spans="2:11" ht="19.899999999999999" hidden="1" customHeight="1" outlineLevel="1" x14ac:dyDescent="0.2">
      <c r="D55" s="3" t="s">
        <v>281</v>
      </c>
      <c r="E55" s="235" t="s">
        <v>407</v>
      </c>
      <c r="F55" s="51"/>
      <c r="G55" s="440" t="s">
        <v>376</v>
      </c>
      <c r="H55" s="14"/>
      <c r="I55" s="14"/>
    </row>
    <row r="56" spans="2:11" ht="19.899999999999999" hidden="1" customHeight="1" outlineLevel="1" x14ac:dyDescent="0.2">
      <c r="D56" s="3" t="s">
        <v>223</v>
      </c>
      <c r="E56" s="235" t="s">
        <v>408</v>
      </c>
      <c r="F56" s="51"/>
      <c r="G56" s="49" t="s">
        <v>227</v>
      </c>
      <c r="H56" s="14"/>
      <c r="I56" s="14"/>
    </row>
    <row r="57" spans="2:11" ht="19.899999999999999" hidden="1" customHeight="1" outlineLevel="1" x14ac:dyDescent="0.2">
      <c r="D57" s="3" t="s">
        <v>373</v>
      </c>
      <c r="E57" s="235" t="s">
        <v>377</v>
      </c>
      <c r="F57" s="51"/>
      <c r="G57" s="49" t="s">
        <v>228</v>
      </c>
      <c r="H57" s="14"/>
      <c r="I57" s="14"/>
    </row>
    <row r="58" spans="2:11" ht="19.899999999999999" hidden="1" customHeight="1" outlineLevel="1" x14ac:dyDescent="0.2">
      <c r="D58" s="3" t="s">
        <v>224</v>
      </c>
      <c r="E58" s="235" t="s">
        <v>409</v>
      </c>
      <c r="F58" s="51"/>
      <c r="G58" s="49" t="s">
        <v>228</v>
      </c>
      <c r="H58" s="14"/>
      <c r="I58" s="14"/>
    </row>
    <row r="59" spans="2:11" ht="19.899999999999999" hidden="1" customHeight="1" outlineLevel="1" x14ac:dyDescent="0.2">
      <c r="D59" s="3" t="s">
        <v>220</v>
      </c>
      <c r="E59" s="235" t="s">
        <v>410</v>
      </c>
      <c r="F59" s="51"/>
      <c r="G59" s="49" t="s">
        <v>229</v>
      </c>
      <c r="H59" s="14"/>
      <c r="I59" s="14"/>
    </row>
    <row r="60" spans="2:11" ht="19.899999999999999" hidden="1" customHeight="1" outlineLevel="1" x14ac:dyDescent="0.2">
      <c r="D60" s="3" t="s">
        <v>221</v>
      </c>
      <c r="E60" s="235" t="s">
        <v>412</v>
      </c>
      <c r="F60" s="51"/>
      <c r="G60" s="440" t="s">
        <v>385</v>
      </c>
      <c r="H60" s="14"/>
      <c r="I60" s="14"/>
    </row>
    <row r="61" spans="2:11" ht="19.899999999999999" hidden="1" customHeight="1" outlineLevel="1" x14ac:dyDescent="0.2">
      <c r="D61" s="3" t="s">
        <v>225</v>
      </c>
      <c r="E61" s="235" t="s">
        <v>413</v>
      </c>
      <c r="F61" s="51"/>
      <c r="G61" s="267" t="s">
        <v>386</v>
      </c>
      <c r="H61" s="14"/>
      <c r="I61" s="14"/>
    </row>
    <row r="62" spans="2:11" ht="19.899999999999999" hidden="1" customHeight="1" outlineLevel="1" x14ac:dyDescent="0.2">
      <c r="D62" s="3" t="s">
        <v>222</v>
      </c>
      <c r="E62" s="235" t="s">
        <v>411</v>
      </c>
      <c r="F62" s="51"/>
      <c r="G62" s="440" t="s">
        <v>230</v>
      </c>
      <c r="H62" s="14"/>
      <c r="I62" s="14"/>
    </row>
    <row r="63" spans="2:11" ht="19.899999999999999" hidden="1" customHeight="1" outlineLevel="1" x14ac:dyDescent="0.2">
      <c r="D63" s="3" t="s">
        <v>372</v>
      </c>
      <c r="E63" s="235" t="s">
        <v>378</v>
      </c>
      <c r="F63" s="51"/>
      <c r="G63" s="440" t="s">
        <v>230</v>
      </c>
      <c r="H63" s="14"/>
      <c r="I63" s="14"/>
    </row>
    <row r="64" spans="2:11" ht="19.899999999999999" hidden="1" customHeight="1" outlineLevel="1" x14ac:dyDescent="0.2"/>
    <row r="65" spans="3:11" ht="19.899999999999999" hidden="1" customHeight="1" outlineLevel="1" x14ac:dyDescent="0.2"/>
    <row r="66" spans="3:11" ht="20.100000000000001" hidden="1" customHeight="1" outlineLevel="1" x14ac:dyDescent="0.2">
      <c r="C66" s="14"/>
      <c r="D66" s="324" t="s">
        <v>235</v>
      </c>
      <c r="E66" s="251" t="str">
        <f>'Copertina 2025'!D65</f>
        <v>SCIA</v>
      </c>
      <c r="F66" s="14"/>
      <c r="G66" s="14"/>
      <c r="H66" s="14"/>
      <c r="I66" s="14"/>
    </row>
    <row r="67" spans="3:11" ht="20.100000000000001" hidden="1" customHeight="1" outlineLevel="1" x14ac:dyDescent="0.2">
      <c r="C67" s="14"/>
      <c r="D67" s="324" t="s">
        <v>248</v>
      </c>
      <c r="E67" s="262" t="str">
        <f>'Copertina 2025'!D66</f>
        <v>NO</v>
      </c>
      <c r="F67" s="14"/>
      <c r="G67" s="14"/>
      <c r="H67" s="14"/>
      <c r="I67" s="14"/>
    </row>
    <row r="68" spans="3:11" ht="20.100000000000001" hidden="1" customHeight="1" outlineLevel="1" x14ac:dyDescent="0.2">
      <c r="C68" s="14"/>
      <c r="D68" s="324" t="s">
        <v>236</v>
      </c>
      <c r="E68" s="262" t="s">
        <v>218</v>
      </c>
      <c r="F68" s="14"/>
      <c r="G68" s="14"/>
      <c r="H68" s="14"/>
      <c r="I68" s="14"/>
    </row>
    <row r="69" spans="3:11" ht="20.100000000000001" customHeight="1" collapsed="1" x14ac:dyDescent="0.2">
      <c r="C69" s="14"/>
      <c r="D69" s="523"/>
      <c r="E69" s="523"/>
      <c r="F69" s="14"/>
      <c r="G69" s="14"/>
      <c r="H69" s="14"/>
      <c r="I69" s="14"/>
    </row>
    <row r="70" spans="3:11" ht="20.100000000000001" customHeight="1" x14ac:dyDescent="0.2">
      <c r="C70" s="14"/>
      <c r="D70" s="523"/>
      <c r="E70" s="523"/>
      <c r="F70" s="14"/>
      <c r="G70" s="14"/>
      <c r="H70" s="14"/>
      <c r="I70" s="14"/>
    </row>
    <row r="71" spans="3:11" ht="20.100000000000001" customHeight="1" x14ac:dyDescent="0.2">
      <c r="C71" s="14"/>
      <c r="D71" s="523"/>
      <c r="E71" s="523"/>
      <c r="F71" s="14"/>
      <c r="G71" s="14"/>
      <c r="H71" s="14"/>
      <c r="I71" s="14"/>
    </row>
    <row r="72" spans="3:11" ht="19.5" customHeight="1" x14ac:dyDescent="0.2">
      <c r="C72" s="14"/>
      <c r="D72" s="523"/>
      <c r="E72" s="523"/>
      <c r="F72" s="14"/>
      <c r="G72" s="14"/>
      <c r="H72" s="14"/>
      <c r="I72" s="14"/>
      <c r="K72" s="319"/>
    </row>
  </sheetData>
  <sheetProtection algorithmName="SHA-512" hashValue="WO0HKoW63XZDpxtQsmRSL75dRTtJrXYufwL3/c02dHKHuaM9A+WXS7cK6VHJE+TlJ3jWQ+xtmJAV1mU4QLM6iw==" saltValue="E/rLsg2R+wAGi4I9jZdhMg==" spinCount="100000" sheet="1" objects="1" scenarios="1"/>
  <mergeCells count="37">
    <mergeCell ref="C2:I3"/>
    <mergeCell ref="C4:I4"/>
    <mergeCell ref="C5:I5"/>
    <mergeCell ref="C6:I6"/>
    <mergeCell ref="J18:J20"/>
    <mergeCell ref="G14:G15"/>
    <mergeCell ref="C7:E9"/>
    <mergeCell ref="G7:I9"/>
    <mergeCell ref="G10:I11"/>
    <mergeCell ref="C16:E16"/>
    <mergeCell ref="G12:I13"/>
    <mergeCell ref="C18:C39"/>
    <mergeCell ref="D24:D26"/>
    <mergeCell ref="D21:D23"/>
    <mergeCell ref="E21:E23"/>
    <mergeCell ref="E34:E39"/>
    <mergeCell ref="J21:J23"/>
    <mergeCell ref="D18:D20"/>
    <mergeCell ref="E18:E20"/>
    <mergeCell ref="C14:E15"/>
    <mergeCell ref="E24:E26"/>
    <mergeCell ref="J24:J26"/>
    <mergeCell ref="D69:E69"/>
    <mergeCell ref="D70:E70"/>
    <mergeCell ref="D71:E71"/>
    <mergeCell ref="D72:E72"/>
    <mergeCell ref="J27:J29"/>
    <mergeCell ref="D30:D32"/>
    <mergeCell ref="E30:E32"/>
    <mergeCell ref="J30:J32"/>
    <mergeCell ref="C42:E42"/>
    <mergeCell ref="F42:G42"/>
    <mergeCell ref="H42:I42"/>
    <mergeCell ref="C43:I43"/>
    <mergeCell ref="D27:D29"/>
    <mergeCell ref="E27:E29"/>
    <mergeCell ref="J34:J39"/>
  </mergeCells>
  <phoneticPr fontId="0" type="noConversion"/>
  <conditionalFormatting sqref="B2:J6 B7:C7 F7:J9 B8:B9 B10:J34 B35:I39 B40:J45 B46:F48 H46:J48">
    <cfRule type="expression" dxfId="1" priority="5">
      <formula>$L$7="si"</formula>
    </cfRule>
  </conditionalFormatting>
  <printOptions horizontalCentered="1"/>
  <pageMargins left="0.78740157480314965" right="0.39370078740157483" top="0.78740157480314965" bottom="0.78740157480314965" header="0.51181102362204722" footer="0.51181102362204722"/>
  <pageSetup paperSize="9" scale="72" orientation="portrait" r:id="rId1"/>
  <headerFooter alignWithMargins="0">
    <oddHeader>&amp;L&amp;10Comune di CARAVAGGIO - Provincia di Bergamo</oddHeader>
    <oddFooter>&amp;R&amp;10QUADRO ECONOMICO</oddFooter>
  </headerFooter>
  <ignoredErrors>
    <ignoredError sqref="E45 G47 G14" unlockedFormula="1"/>
    <ignoredError sqref="C18:I20 C22:I33 C21:H21 D42:G42 I42 C37:I37 C34:D34 F34:H34 C40:I41 C38:F38 C35:H35 C36:H36 C39:H39 H38" evalError="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C2:G45"/>
  <sheetViews>
    <sheetView view="pageBreakPreview" zoomScale="60" zoomScaleNormal="75" zoomScaleSheetLayoutView="70" workbookViewId="0">
      <selection activeCell="D12" sqref="D12"/>
    </sheetView>
  </sheetViews>
  <sheetFormatPr defaultColWidth="8.88671875" defaultRowHeight="20.100000000000001" customHeight="1" outlineLevelRow="1" x14ac:dyDescent="0.2"/>
  <cols>
    <col min="1" max="2" width="2.77734375" style="2" customWidth="1"/>
    <col min="3" max="3" width="5.77734375" style="2" customWidth="1"/>
    <col min="4" max="5" width="30.77734375" style="2" customWidth="1"/>
    <col min="6" max="6" width="7.77734375" style="2" customWidth="1"/>
    <col min="7" max="7" width="2.77734375" style="2" customWidth="1"/>
    <col min="8" max="16384" width="8.88671875" style="2"/>
  </cols>
  <sheetData>
    <row r="2" spans="3:7" ht="20.100000000000001" customHeight="1" x14ac:dyDescent="0.2">
      <c r="C2" s="556" t="str">
        <f>'Copertina 2025'!C17</f>
        <v>Segnalazione Certificata di Inizio Attività presentata da:</v>
      </c>
      <c r="D2" s="556"/>
      <c r="E2" s="557" t="str">
        <f>'Copertina 2025'!E17</f>
        <v>inserire nominativo del richiedente</v>
      </c>
      <c r="F2" s="557"/>
      <c r="G2" s="451"/>
    </row>
    <row r="3" spans="3:7" ht="20.100000000000001" customHeight="1" x14ac:dyDescent="0.2">
      <c r="C3" s="556"/>
      <c r="D3" s="556"/>
      <c r="E3" s="557"/>
      <c r="F3" s="557"/>
      <c r="G3" s="451"/>
    </row>
    <row r="4" spans="3:7" ht="20.100000000000001" customHeight="1" x14ac:dyDescent="0.2">
      <c r="C4" s="556"/>
      <c r="D4" s="556"/>
      <c r="E4" s="557"/>
      <c r="F4" s="557"/>
      <c r="G4" s="451"/>
    </row>
    <row r="5" spans="3:7" ht="20.100000000000001" customHeight="1" x14ac:dyDescent="0.2">
      <c r="C5" s="556" t="s">
        <v>6</v>
      </c>
      <c r="D5" s="556"/>
      <c r="E5" s="557" t="str">
        <f>'Copertina 2025'!E27</f>
        <v>indicare la Via/Piazza/ecc.</v>
      </c>
      <c r="F5" s="557"/>
      <c r="G5" s="451"/>
    </row>
    <row r="6" spans="3:7" ht="20.100000000000001" customHeight="1" x14ac:dyDescent="0.2">
      <c r="C6" s="556"/>
      <c r="D6" s="556"/>
      <c r="E6" s="557"/>
      <c r="F6" s="557"/>
      <c r="G6" s="451"/>
    </row>
    <row r="8" spans="3:7" ht="20.100000000000001" customHeight="1" x14ac:dyDescent="0.2">
      <c r="D8" s="767" t="s">
        <v>49</v>
      </c>
      <c r="E8" s="767"/>
    </row>
    <row r="9" spans="3:7" ht="20.100000000000001" customHeight="1" x14ac:dyDescent="0.2">
      <c r="D9" s="767"/>
      <c r="E9" s="767"/>
    </row>
    <row r="10" spans="3:7" ht="20.100000000000001" customHeight="1" x14ac:dyDescent="0.2">
      <c r="D10" s="413" t="s">
        <v>379</v>
      </c>
    </row>
    <row r="11" spans="3:7" ht="20.100000000000001" customHeight="1" x14ac:dyDescent="0.2">
      <c r="D11" s="43"/>
      <c r="E11" s="42"/>
    </row>
    <row r="12" spans="3:7" ht="20.100000000000001" customHeight="1" x14ac:dyDescent="0.2">
      <c r="D12" s="461">
        <v>0</v>
      </c>
      <c r="E12" s="42" t="s">
        <v>50</v>
      </c>
    </row>
    <row r="14" spans="3:7" ht="20.100000000000001" customHeight="1" x14ac:dyDescent="0.2">
      <c r="C14" s="332"/>
      <c r="D14" s="452"/>
      <c r="E14" s="452"/>
      <c r="F14" s="453"/>
    </row>
    <row r="15" spans="3:7" ht="30" customHeight="1" x14ac:dyDescent="0.2">
      <c r="C15" s="333"/>
      <c r="D15" s="781" t="str">
        <f>VLOOKUP(D30,D31:E39,2)</f>
        <v>per Segnalazione Certificata di Inizio Attività</v>
      </c>
      <c r="E15" s="781"/>
      <c r="F15" s="334"/>
    </row>
    <row r="16" spans="3:7" ht="30" customHeight="1" x14ac:dyDescent="0.2">
      <c r="C16" s="333"/>
      <c r="D16" s="781"/>
      <c r="E16" s="781"/>
      <c r="F16" s="334"/>
    </row>
    <row r="17" spans="3:6" ht="20.100000000000001" customHeight="1" x14ac:dyDescent="0.2">
      <c r="C17" s="333"/>
      <c r="F17" s="334"/>
    </row>
    <row r="18" spans="3:6" ht="20.100000000000001" customHeight="1" x14ac:dyDescent="0.2">
      <c r="C18" s="44" t="s">
        <v>51</v>
      </c>
      <c r="D18" s="45" t="s">
        <v>52</v>
      </c>
      <c r="E18" s="46">
        <v>100</v>
      </c>
      <c r="F18" s="47"/>
    </row>
    <row r="19" spans="3:6" ht="20.100000000000001" customHeight="1" x14ac:dyDescent="0.2">
      <c r="C19" s="44" t="s">
        <v>53</v>
      </c>
      <c r="D19" s="45" t="s">
        <v>54</v>
      </c>
      <c r="E19" s="46">
        <v>0.2</v>
      </c>
      <c r="F19" s="47"/>
    </row>
    <row r="20" spans="3:6" ht="20.100000000000001" customHeight="1" x14ac:dyDescent="0.2">
      <c r="C20" s="44" t="s">
        <v>55</v>
      </c>
      <c r="D20" s="45" t="s">
        <v>56</v>
      </c>
      <c r="E20" s="46">
        <v>500</v>
      </c>
      <c r="F20" s="47"/>
    </row>
    <row r="21" spans="3:6" ht="20.100000000000001" customHeight="1" thickBot="1" x14ac:dyDescent="0.25">
      <c r="C21" s="335"/>
      <c r="D21" s="41"/>
      <c r="E21" s="252">
        <f>IF(D12&lt;500,100,(100+((D12-500)*0.2)))</f>
        <v>100</v>
      </c>
      <c r="F21" s="253" t="s">
        <v>57</v>
      </c>
    </row>
    <row r="22" spans="3:6" ht="39.950000000000003" customHeight="1" thickTop="1" x14ac:dyDescent="0.2">
      <c r="C22" s="455"/>
      <c r="D22" s="456" t="s">
        <v>49</v>
      </c>
      <c r="E22" s="457">
        <f>IF($E$21&gt;500.46,500,$E$21)</f>
        <v>100</v>
      </c>
      <c r="F22" s="458"/>
    </row>
    <row r="23" spans="3:6" ht="20.100000000000001" customHeight="1" x14ac:dyDescent="0.2">
      <c r="C23" s="48"/>
      <c r="F23" s="49"/>
    </row>
    <row r="29" spans="3:6" ht="19.5" hidden="1" customHeight="1" outlineLevel="1" x14ac:dyDescent="0.2">
      <c r="D29" s="2" t="str">
        <f>VLOOKUP(D30,D31:E39,2)</f>
        <v>per Segnalazione Certificata di Inizio Attività</v>
      </c>
    </row>
    <row r="30" spans="3:6" ht="20.100000000000001" hidden="1" customHeight="1" outlineLevel="1" x14ac:dyDescent="0.2">
      <c r="D30" s="441" t="str">
        <f>'Copertina 2025'!D65</f>
        <v>SCIA</v>
      </c>
    </row>
    <row r="31" spans="3:6" ht="20.100000000000001" hidden="1" customHeight="1" outlineLevel="1" x14ac:dyDescent="0.2">
      <c r="D31" s="268" t="s">
        <v>281</v>
      </c>
      <c r="E31" s="236" t="s">
        <v>398</v>
      </c>
    </row>
    <row r="32" spans="3:6" ht="20.100000000000001" hidden="1" customHeight="1" outlineLevel="1" x14ac:dyDescent="0.2">
      <c r="D32" s="237" t="s">
        <v>223</v>
      </c>
      <c r="E32" s="236" t="s">
        <v>380</v>
      </c>
    </row>
    <row r="33" spans="4:5" ht="20.100000000000001" hidden="1" customHeight="1" outlineLevel="1" x14ac:dyDescent="0.2">
      <c r="D33" s="237" t="s">
        <v>224</v>
      </c>
      <c r="E33" s="236" t="s">
        <v>400</v>
      </c>
    </row>
    <row r="34" spans="4:5" ht="20.100000000000001" hidden="1" customHeight="1" outlineLevel="1" x14ac:dyDescent="0.2">
      <c r="D34" s="268" t="s">
        <v>373</v>
      </c>
      <c r="E34" s="236" t="s">
        <v>399</v>
      </c>
    </row>
    <row r="35" spans="4:5" ht="20.100000000000001" hidden="1" customHeight="1" outlineLevel="1" x14ac:dyDescent="0.2">
      <c r="D35" s="237" t="s">
        <v>220</v>
      </c>
      <c r="E35" s="236" t="s">
        <v>401</v>
      </c>
    </row>
    <row r="36" spans="4:5" ht="20.100000000000001" hidden="1" customHeight="1" outlineLevel="1" x14ac:dyDescent="0.2">
      <c r="D36" s="237" t="s">
        <v>221</v>
      </c>
      <c r="E36" s="236" t="s">
        <v>402</v>
      </c>
    </row>
    <row r="37" spans="4:5" ht="20.100000000000001" hidden="1" customHeight="1" outlineLevel="1" x14ac:dyDescent="0.2">
      <c r="D37" s="237" t="s">
        <v>225</v>
      </c>
      <c r="E37" s="236" t="s">
        <v>403</v>
      </c>
    </row>
    <row r="38" spans="4:5" ht="20.100000000000001" hidden="1" customHeight="1" outlineLevel="1" x14ac:dyDescent="0.2">
      <c r="D38" s="237" t="s">
        <v>222</v>
      </c>
      <c r="E38" s="236" t="s">
        <v>404</v>
      </c>
    </row>
    <row r="39" spans="4:5" ht="20.100000000000001" hidden="1" customHeight="1" outlineLevel="1" x14ac:dyDescent="0.2">
      <c r="D39" s="268" t="s">
        <v>372</v>
      </c>
      <c r="E39" s="236" t="s">
        <v>405</v>
      </c>
    </row>
    <row r="40" spans="4:5" ht="20.100000000000001" customHeight="1" collapsed="1" x14ac:dyDescent="0.2"/>
    <row r="44" spans="4:5" ht="20.100000000000001" customHeight="1" x14ac:dyDescent="0.2">
      <c r="D44" s="268"/>
      <c r="E44" s="236"/>
    </row>
    <row r="45" spans="4:5" ht="20.100000000000001" customHeight="1" x14ac:dyDescent="0.2">
      <c r="D45" s="268"/>
      <c r="E45" s="236"/>
    </row>
  </sheetData>
  <sheetProtection password="DF1D" sheet="1" objects="1" scenarios="1"/>
  <sortState xmlns:xlrd2="http://schemas.microsoft.com/office/spreadsheetml/2017/richdata2" ref="D32:E39">
    <sortCondition ref="D31"/>
  </sortState>
  <mergeCells count="6">
    <mergeCell ref="D15:E16"/>
    <mergeCell ref="C2:D4"/>
    <mergeCell ref="E2:F4"/>
    <mergeCell ref="C5:D6"/>
    <mergeCell ref="E5:F6"/>
    <mergeCell ref="D8:E9"/>
  </mergeCells>
  <phoneticPr fontId="0" type="noConversion"/>
  <conditionalFormatting sqref="C17:F22">
    <cfRule type="expression" dxfId="0" priority="1">
      <formula>$D$30="CDU"</formula>
    </cfRule>
  </conditionalFormatting>
  <printOptions horizontalCentered="1"/>
  <pageMargins left="0.78740157480314965" right="0.39370078740157483" top="0.78740157480314965" bottom="0.78740157480314965" header="0.51181102362204722" footer="0.51181102362204722"/>
  <pageSetup paperSize="9" scale="93" orientation="portrait" r:id="rId1"/>
  <headerFooter alignWithMargins="0">
    <oddHeader>&amp;L&amp;10Comune di CARAVAGGIO - Provincia di Bergamo</oddHeader>
    <oddFooter>&amp;R&amp;10DIRITTI DI SEGRETERIA</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2"/>
  <sheetViews>
    <sheetView view="pageBreakPreview" zoomScale="60" zoomScaleNormal="80" workbookViewId="0">
      <selection activeCell="D22" sqref="D22"/>
    </sheetView>
  </sheetViews>
  <sheetFormatPr defaultRowHeight="15.95" customHeight="1" x14ac:dyDescent="0.2"/>
  <cols>
    <col min="1" max="1" width="8.77734375" style="417" customWidth="1"/>
    <col min="2" max="2" width="20.77734375" style="427" customWidth="1"/>
    <col min="3" max="3" width="20.77734375" style="421" customWidth="1"/>
    <col min="4" max="4" width="80.77734375" style="418" customWidth="1"/>
    <col min="5" max="16384" width="8.88671875" style="415"/>
  </cols>
  <sheetData>
    <row r="1" spans="1:4" ht="30" customHeight="1" x14ac:dyDescent="0.2">
      <c r="A1" s="417" t="s">
        <v>370</v>
      </c>
      <c r="B1" s="422" t="s">
        <v>286</v>
      </c>
      <c r="C1" s="419" t="s">
        <v>364</v>
      </c>
      <c r="D1" s="414" t="s">
        <v>365</v>
      </c>
    </row>
    <row r="2" spans="1:4" ht="15.95" customHeight="1" x14ac:dyDescent="0.2">
      <c r="A2" s="417">
        <v>1</v>
      </c>
      <c r="B2" s="423" t="s">
        <v>288</v>
      </c>
      <c r="C2" s="420" t="s">
        <v>296</v>
      </c>
      <c r="D2" s="416" t="s">
        <v>447</v>
      </c>
    </row>
    <row r="3" spans="1:4" ht="15.95" customHeight="1" x14ac:dyDescent="0.2">
      <c r="A3" s="417">
        <v>2</v>
      </c>
      <c r="B3" s="423" t="s">
        <v>288</v>
      </c>
      <c r="C3" s="420" t="s">
        <v>289</v>
      </c>
      <c r="D3" s="416" t="s">
        <v>448</v>
      </c>
    </row>
    <row r="4" spans="1:4" ht="15.95" customHeight="1" x14ac:dyDescent="0.2">
      <c r="A4" s="417">
        <v>3</v>
      </c>
      <c r="B4" s="423" t="s">
        <v>288</v>
      </c>
      <c r="C4" s="420" t="s">
        <v>290</v>
      </c>
      <c r="D4" s="416" t="s">
        <v>449</v>
      </c>
    </row>
    <row r="5" spans="1:4" ht="15.95" customHeight="1" x14ac:dyDescent="0.2">
      <c r="A5" s="417">
        <v>4</v>
      </c>
      <c r="B5" s="423" t="s">
        <v>288</v>
      </c>
      <c r="C5" s="420" t="s">
        <v>295</v>
      </c>
      <c r="D5" s="416" t="s">
        <v>450</v>
      </c>
    </row>
    <row r="6" spans="1:4" ht="15.95" customHeight="1" x14ac:dyDescent="0.2">
      <c r="A6" s="417">
        <v>5</v>
      </c>
      <c r="B6" s="423" t="s">
        <v>288</v>
      </c>
      <c r="C6" s="420" t="s">
        <v>294</v>
      </c>
      <c r="D6" s="416" t="s">
        <v>451</v>
      </c>
    </row>
    <row r="7" spans="1:4" ht="15.95" customHeight="1" x14ac:dyDescent="0.2">
      <c r="A7" s="417">
        <v>6</v>
      </c>
      <c r="B7" s="423" t="s">
        <v>288</v>
      </c>
      <c r="C7" s="420" t="s">
        <v>292</v>
      </c>
      <c r="D7" s="416" t="s">
        <v>452</v>
      </c>
    </row>
    <row r="8" spans="1:4" ht="15.95" customHeight="1" x14ac:dyDescent="0.2">
      <c r="A8" s="417">
        <v>7</v>
      </c>
      <c r="B8" s="423" t="s">
        <v>288</v>
      </c>
      <c r="C8" s="420" t="s">
        <v>291</v>
      </c>
      <c r="D8" s="416" t="s">
        <v>453</v>
      </c>
    </row>
    <row r="9" spans="1:4" ht="15.95" customHeight="1" x14ac:dyDescent="0.2">
      <c r="A9" s="417">
        <v>8</v>
      </c>
      <c r="B9" s="423" t="s">
        <v>288</v>
      </c>
      <c r="C9" s="420" t="s">
        <v>287</v>
      </c>
      <c r="D9" s="416" t="s">
        <v>454</v>
      </c>
    </row>
    <row r="10" spans="1:4" ht="15.95" customHeight="1" x14ac:dyDescent="0.2">
      <c r="A10" s="417">
        <v>9</v>
      </c>
      <c r="B10" s="423" t="s">
        <v>288</v>
      </c>
      <c r="C10" s="420" t="s">
        <v>287</v>
      </c>
      <c r="D10" s="416" t="s">
        <v>455</v>
      </c>
    </row>
    <row r="11" spans="1:4" ht="15.95" customHeight="1" x14ac:dyDescent="0.2">
      <c r="A11" s="417">
        <v>10</v>
      </c>
      <c r="B11" s="423" t="s">
        <v>288</v>
      </c>
      <c r="C11" s="420" t="s">
        <v>293</v>
      </c>
      <c r="D11" s="416" t="s">
        <v>456</v>
      </c>
    </row>
    <row r="12" spans="1:4" ht="15.95" customHeight="1" x14ac:dyDescent="0.2">
      <c r="A12" s="417">
        <v>11</v>
      </c>
      <c r="B12" s="423" t="s">
        <v>288</v>
      </c>
      <c r="C12" s="420" t="s">
        <v>297</v>
      </c>
      <c r="D12" s="416" t="s">
        <v>457</v>
      </c>
    </row>
    <row r="13" spans="1:4" ht="15.95" customHeight="1" x14ac:dyDescent="0.2">
      <c r="A13" s="417">
        <v>12</v>
      </c>
      <c r="B13" s="423" t="s">
        <v>288</v>
      </c>
      <c r="C13" s="420" t="s">
        <v>314</v>
      </c>
      <c r="D13" s="416" t="s">
        <v>458</v>
      </c>
    </row>
    <row r="14" spans="1:4" ht="15.95" customHeight="1" x14ac:dyDescent="0.2">
      <c r="A14" s="417">
        <v>13</v>
      </c>
      <c r="B14" s="423" t="s">
        <v>288</v>
      </c>
      <c r="C14" s="420" t="s">
        <v>312</v>
      </c>
      <c r="D14" s="416" t="s">
        <v>459</v>
      </c>
    </row>
    <row r="15" spans="1:4" ht="15.95" customHeight="1" x14ac:dyDescent="0.2">
      <c r="A15" s="417">
        <v>14</v>
      </c>
      <c r="B15" s="423" t="s">
        <v>288</v>
      </c>
      <c r="C15" s="420" t="s">
        <v>305</v>
      </c>
      <c r="D15" s="416" t="s">
        <v>460</v>
      </c>
    </row>
    <row r="16" spans="1:4" ht="15.95" customHeight="1" x14ac:dyDescent="0.2">
      <c r="A16" s="417">
        <v>15</v>
      </c>
      <c r="B16" s="423" t="s">
        <v>288</v>
      </c>
      <c r="C16" s="420" t="s">
        <v>311</v>
      </c>
      <c r="D16" s="416" t="s">
        <v>461</v>
      </c>
    </row>
    <row r="17" spans="1:4" ht="15.95" customHeight="1" x14ac:dyDescent="0.2">
      <c r="A17" s="417">
        <v>16</v>
      </c>
      <c r="B17" s="423" t="s">
        <v>288</v>
      </c>
      <c r="C17" s="420" t="s">
        <v>309</v>
      </c>
      <c r="D17" s="416" t="s">
        <v>462</v>
      </c>
    </row>
    <row r="18" spans="1:4" ht="15.95" customHeight="1" x14ac:dyDescent="0.2">
      <c r="A18" s="417">
        <v>17</v>
      </c>
      <c r="B18" s="423" t="s">
        <v>288</v>
      </c>
      <c r="C18" s="420" t="s">
        <v>307</v>
      </c>
      <c r="D18" s="416" t="s">
        <v>463</v>
      </c>
    </row>
    <row r="19" spans="1:4" ht="15.95" customHeight="1" x14ac:dyDescent="0.2">
      <c r="A19" s="417">
        <v>18</v>
      </c>
      <c r="B19" s="423" t="s">
        <v>288</v>
      </c>
      <c r="C19" s="420" t="s">
        <v>308</v>
      </c>
      <c r="D19" s="416" t="s">
        <v>464</v>
      </c>
    </row>
    <row r="20" spans="1:4" ht="15.95" customHeight="1" x14ac:dyDescent="0.2">
      <c r="A20" s="417">
        <v>19</v>
      </c>
      <c r="B20" s="423" t="s">
        <v>288</v>
      </c>
      <c r="C20" s="420" t="s">
        <v>310</v>
      </c>
      <c r="D20" s="416" t="s">
        <v>465</v>
      </c>
    </row>
    <row r="21" spans="1:4" ht="15.95" customHeight="1" x14ac:dyDescent="0.2">
      <c r="A21" s="417">
        <v>20</v>
      </c>
      <c r="B21" s="423" t="s">
        <v>288</v>
      </c>
      <c r="C21" s="420" t="s">
        <v>313</v>
      </c>
      <c r="D21" s="416" t="s">
        <v>466</v>
      </c>
    </row>
    <row r="22" spans="1:4" ht="15.95" customHeight="1" x14ac:dyDescent="0.2">
      <c r="A22" s="417">
        <v>21</v>
      </c>
      <c r="B22" s="423" t="s">
        <v>288</v>
      </c>
      <c r="C22" s="420" t="s">
        <v>315</v>
      </c>
      <c r="D22" s="416" t="s">
        <v>467</v>
      </c>
    </row>
    <row r="23" spans="1:4" ht="15.95" customHeight="1" x14ac:dyDescent="0.2">
      <c r="A23" s="417">
        <v>22</v>
      </c>
      <c r="B23" s="423" t="s">
        <v>288</v>
      </c>
      <c r="C23" s="420" t="s">
        <v>367</v>
      </c>
      <c r="D23" s="416" t="s">
        <v>468</v>
      </c>
    </row>
    <row r="24" spans="1:4" ht="15.95" customHeight="1" x14ac:dyDescent="0.2">
      <c r="A24" s="417">
        <v>23</v>
      </c>
      <c r="B24" s="423" t="s">
        <v>288</v>
      </c>
      <c r="C24" s="420" t="s">
        <v>306</v>
      </c>
      <c r="D24" s="416" t="s">
        <v>469</v>
      </c>
    </row>
    <row r="25" spans="1:4" ht="15.95" customHeight="1" x14ac:dyDescent="0.2">
      <c r="A25" s="417">
        <v>24</v>
      </c>
      <c r="B25" s="423" t="s">
        <v>288</v>
      </c>
      <c r="C25" s="420" t="s">
        <v>302</v>
      </c>
      <c r="D25" s="416" t="s">
        <v>470</v>
      </c>
    </row>
    <row r="26" spans="1:4" ht="15.95" customHeight="1" x14ac:dyDescent="0.2">
      <c r="A26" s="417">
        <v>25</v>
      </c>
      <c r="B26" s="423" t="s">
        <v>288</v>
      </c>
      <c r="C26" s="420" t="s">
        <v>303</v>
      </c>
      <c r="D26" s="416" t="s">
        <v>471</v>
      </c>
    </row>
    <row r="27" spans="1:4" ht="15.95" customHeight="1" x14ac:dyDescent="0.2">
      <c r="A27" s="417">
        <v>26</v>
      </c>
      <c r="B27" s="423" t="s">
        <v>288</v>
      </c>
      <c r="C27" s="420" t="s">
        <v>298</v>
      </c>
      <c r="D27" s="416" t="s">
        <v>472</v>
      </c>
    </row>
    <row r="28" spans="1:4" ht="15.95" customHeight="1" x14ac:dyDescent="0.2">
      <c r="A28" s="417">
        <v>27</v>
      </c>
      <c r="B28" s="423" t="s">
        <v>288</v>
      </c>
      <c r="C28" s="420" t="s">
        <v>298</v>
      </c>
      <c r="D28" s="416" t="s">
        <v>473</v>
      </c>
    </row>
    <row r="29" spans="1:4" ht="15.95" customHeight="1" x14ac:dyDescent="0.2">
      <c r="A29" s="417">
        <v>28</v>
      </c>
      <c r="B29" s="423" t="s">
        <v>288</v>
      </c>
      <c r="C29" s="420" t="s">
        <v>298</v>
      </c>
      <c r="D29" s="416" t="s">
        <v>474</v>
      </c>
    </row>
    <row r="30" spans="1:4" ht="15.95" customHeight="1" x14ac:dyDescent="0.2">
      <c r="A30" s="417">
        <v>29</v>
      </c>
      <c r="B30" s="423" t="s">
        <v>288</v>
      </c>
      <c r="C30" s="420" t="s">
        <v>304</v>
      </c>
      <c r="D30" s="416" t="s">
        <v>475</v>
      </c>
    </row>
    <row r="31" spans="1:4" ht="15.95" customHeight="1" x14ac:dyDescent="0.2">
      <c r="A31" s="417">
        <v>30</v>
      </c>
      <c r="B31" s="423" t="s">
        <v>288</v>
      </c>
      <c r="C31" s="420" t="s">
        <v>301</v>
      </c>
      <c r="D31" s="416" t="s">
        <v>476</v>
      </c>
    </row>
    <row r="32" spans="1:4" ht="15.95" customHeight="1" x14ac:dyDescent="0.2">
      <c r="A32" s="417">
        <v>31</v>
      </c>
      <c r="B32" s="423" t="s">
        <v>288</v>
      </c>
      <c r="C32" s="420" t="s">
        <v>299</v>
      </c>
      <c r="D32" s="416" t="s">
        <v>477</v>
      </c>
    </row>
    <row r="33" spans="1:4" ht="15.95" customHeight="1" x14ac:dyDescent="0.2">
      <c r="A33" s="417">
        <v>32</v>
      </c>
      <c r="B33" s="423" t="s">
        <v>288</v>
      </c>
      <c r="C33" s="420" t="s">
        <v>300</v>
      </c>
      <c r="D33" s="416" t="s">
        <v>478</v>
      </c>
    </row>
    <row r="34" spans="1:4" ht="15.95" customHeight="1" x14ac:dyDescent="0.2">
      <c r="A34" s="417">
        <v>33</v>
      </c>
      <c r="B34" s="423" t="s">
        <v>288</v>
      </c>
      <c r="C34" s="420" t="s">
        <v>368</v>
      </c>
      <c r="D34" s="416" t="s">
        <v>479</v>
      </c>
    </row>
    <row r="35" spans="1:4" ht="15.95" customHeight="1" x14ac:dyDescent="0.2">
      <c r="A35" s="417">
        <v>34</v>
      </c>
      <c r="B35" s="423" t="s">
        <v>288</v>
      </c>
      <c r="C35" s="420" t="s">
        <v>320</v>
      </c>
      <c r="D35" s="416" t="s">
        <v>480</v>
      </c>
    </row>
    <row r="36" spans="1:4" ht="15.95" customHeight="1" x14ac:dyDescent="0.2">
      <c r="A36" s="417">
        <v>35</v>
      </c>
      <c r="B36" s="423" t="s">
        <v>288</v>
      </c>
      <c r="C36" s="420" t="s">
        <v>320</v>
      </c>
      <c r="D36" s="416" t="s">
        <v>481</v>
      </c>
    </row>
    <row r="37" spans="1:4" ht="15.95" customHeight="1" x14ac:dyDescent="0.2">
      <c r="A37" s="417">
        <v>36</v>
      </c>
      <c r="B37" s="423" t="s">
        <v>288</v>
      </c>
      <c r="C37" s="420" t="s">
        <v>318</v>
      </c>
      <c r="D37" s="416" t="s">
        <v>482</v>
      </c>
    </row>
    <row r="38" spans="1:4" ht="15.95" customHeight="1" x14ac:dyDescent="0.2">
      <c r="A38" s="417">
        <v>37</v>
      </c>
      <c r="B38" s="423" t="s">
        <v>288</v>
      </c>
      <c r="C38" s="420" t="s">
        <v>329</v>
      </c>
      <c r="D38" s="416" t="s">
        <v>483</v>
      </c>
    </row>
    <row r="39" spans="1:4" ht="15.95" customHeight="1" x14ac:dyDescent="0.2">
      <c r="A39" s="417">
        <v>38</v>
      </c>
      <c r="B39" s="423" t="s">
        <v>288</v>
      </c>
      <c r="C39" s="420" t="s">
        <v>326</v>
      </c>
      <c r="D39" s="416" t="s">
        <v>484</v>
      </c>
    </row>
    <row r="40" spans="1:4" ht="15.95" customHeight="1" x14ac:dyDescent="0.2">
      <c r="A40" s="417">
        <v>39</v>
      </c>
      <c r="B40" s="423" t="s">
        <v>288</v>
      </c>
      <c r="C40" s="420" t="s">
        <v>336</v>
      </c>
      <c r="D40" s="416" t="s">
        <v>485</v>
      </c>
    </row>
    <row r="41" spans="1:4" ht="15.95" customHeight="1" x14ac:dyDescent="0.2">
      <c r="A41" s="417">
        <v>40</v>
      </c>
      <c r="B41" s="423" t="s">
        <v>288</v>
      </c>
      <c r="C41" s="420" t="s">
        <v>336</v>
      </c>
      <c r="D41" s="416" t="s">
        <v>486</v>
      </c>
    </row>
    <row r="42" spans="1:4" ht="15.95" customHeight="1" x14ac:dyDescent="0.2">
      <c r="A42" s="417">
        <v>41</v>
      </c>
      <c r="B42" s="423" t="s">
        <v>288</v>
      </c>
      <c r="C42" s="420" t="s">
        <v>336</v>
      </c>
      <c r="D42" s="416" t="s">
        <v>487</v>
      </c>
    </row>
    <row r="43" spans="1:4" ht="15.95" customHeight="1" x14ac:dyDescent="0.2">
      <c r="A43" s="417">
        <v>42</v>
      </c>
      <c r="B43" s="423" t="s">
        <v>288</v>
      </c>
      <c r="C43" s="420" t="s">
        <v>337</v>
      </c>
      <c r="D43" s="416" t="s">
        <v>488</v>
      </c>
    </row>
    <row r="44" spans="1:4" ht="15.95" customHeight="1" x14ac:dyDescent="0.2">
      <c r="A44" s="417">
        <v>43</v>
      </c>
      <c r="B44" s="423" t="s">
        <v>288</v>
      </c>
      <c r="C44" s="420" t="s">
        <v>337</v>
      </c>
      <c r="D44" s="416" t="s">
        <v>489</v>
      </c>
    </row>
    <row r="45" spans="1:4" ht="15.95" customHeight="1" x14ac:dyDescent="0.2">
      <c r="A45" s="417">
        <v>44</v>
      </c>
      <c r="B45" s="423" t="s">
        <v>288</v>
      </c>
      <c r="C45" s="420" t="s">
        <v>338</v>
      </c>
      <c r="D45" s="416" t="s">
        <v>490</v>
      </c>
    </row>
    <row r="46" spans="1:4" ht="15.95" customHeight="1" x14ac:dyDescent="0.2">
      <c r="A46" s="417">
        <v>45</v>
      </c>
      <c r="B46" s="423" t="s">
        <v>288</v>
      </c>
      <c r="C46" s="420" t="s">
        <v>339</v>
      </c>
      <c r="D46" s="416" t="s">
        <v>491</v>
      </c>
    </row>
    <row r="47" spans="1:4" ht="15.95" customHeight="1" x14ac:dyDescent="0.2">
      <c r="A47" s="417">
        <v>46</v>
      </c>
      <c r="B47" s="423" t="s">
        <v>288</v>
      </c>
      <c r="C47" s="420" t="s">
        <v>340</v>
      </c>
      <c r="D47" s="416" t="s">
        <v>492</v>
      </c>
    </row>
    <row r="48" spans="1:4" ht="15.95" customHeight="1" x14ac:dyDescent="0.2">
      <c r="A48" s="417">
        <v>47</v>
      </c>
      <c r="B48" s="423" t="s">
        <v>288</v>
      </c>
      <c r="C48" s="420" t="s">
        <v>341</v>
      </c>
      <c r="D48" s="416" t="s">
        <v>493</v>
      </c>
    </row>
    <row r="49" spans="1:4" ht="15.95" customHeight="1" x14ac:dyDescent="0.2">
      <c r="A49" s="417">
        <v>48</v>
      </c>
      <c r="B49" s="423" t="s">
        <v>288</v>
      </c>
      <c r="C49" s="420" t="s">
        <v>342</v>
      </c>
      <c r="D49" s="416" t="s">
        <v>494</v>
      </c>
    </row>
    <row r="50" spans="1:4" ht="15.95" customHeight="1" x14ac:dyDescent="0.2">
      <c r="A50" s="417">
        <v>49</v>
      </c>
      <c r="B50" s="423" t="s">
        <v>288</v>
      </c>
      <c r="C50" s="420" t="s">
        <v>332</v>
      </c>
      <c r="D50" s="416" t="s">
        <v>495</v>
      </c>
    </row>
    <row r="51" spans="1:4" ht="15.95" customHeight="1" x14ac:dyDescent="0.2">
      <c r="A51" s="417">
        <v>50</v>
      </c>
      <c r="B51" s="423" t="s">
        <v>288</v>
      </c>
      <c r="C51" s="420" t="s">
        <v>366</v>
      </c>
      <c r="D51" s="416" t="s">
        <v>496</v>
      </c>
    </row>
    <row r="52" spans="1:4" ht="15.95" customHeight="1" x14ac:dyDescent="0.2">
      <c r="A52" s="417">
        <v>51</v>
      </c>
      <c r="B52" s="423" t="s">
        <v>288</v>
      </c>
      <c r="C52" s="420" t="s">
        <v>366</v>
      </c>
      <c r="D52" s="416" t="s">
        <v>497</v>
      </c>
    </row>
    <row r="53" spans="1:4" ht="15.95" customHeight="1" x14ac:dyDescent="0.2">
      <c r="A53" s="417">
        <v>52</v>
      </c>
      <c r="B53" s="423" t="s">
        <v>288</v>
      </c>
      <c r="C53" s="420" t="s">
        <v>327</v>
      </c>
      <c r="D53" s="416" t="s">
        <v>485</v>
      </c>
    </row>
    <row r="54" spans="1:4" ht="15.95" customHeight="1" x14ac:dyDescent="0.2">
      <c r="A54" s="417">
        <v>53</v>
      </c>
      <c r="B54" s="423" t="s">
        <v>288</v>
      </c>
      <c r="C54" s="420" t="s">
        <v>327</v>
      </c>
      <c r="D54" s="416" t="s">
        <v>498</v>
      </c>
    </row>
    <row r="55" spans="1:4" ht="15.95" customHeight="1" x14ac:dyDescent="0.2">
      <c r="A55" s="417">
        <v>54</v>
      </c>
      <c r="B55" s="423" t="s">
        <v>288</v>
      </c>
      <c r="C55" s="420" t="s">
        <v>327</v>
      </c>
      <c r="D55" s="416" t="s">
        <v>487</v>
      </c>
    </row>
    <row r="56" spans="1:4" ht="15.95" customHeight="1" x14ac:dyDescent="0.2">
      <c r="A56" s="417">
        <v>55</v>
      </c>
      <c r="B56" s="423" t="s">
        <v>288</v>
      </c>
      <c r="C56" s="420" t="s">
        <v>328</v>
      </c>
      <c r="D56" s="416" t="s">
        <v>499</v>
      </c>
    </row>
    <row r="57" spans="1:4" ht="15.95" customHeight="1" x14ac:dyDescent="0.2">
      <c r="A57" s="417">
        <v>56</v>
      </c>
      <c r="B57" s="423" t="s">
        <v>288</v>
      </c>
      <c r="C57" s="420" t="s">
        <v>335</v>
      </c>
      <c r="D57" s="416" t="s">
        <v>500</v>
      </c>
    </row>
    <row r="58" spans="1:4" ht="15.95" customHeight="1" x14ac:dyDescent="0.2">
      <c r="A58" s="417">
        <v>57</v>
      </c>
      <c r="B58" s="423" t="s">
        <v>288</v>
      </c>
      <c r="C58" s="420" t="s">
        <v>333</v>
      </c>
      <c r="D58" s="416" t="s">
        <v>501</v>
      </c>
    </row>
    <row r="59" spans="1:4" ht="15.95" customHeight="1" x14ac:dyDescent="0.2">
      <c r="A59" s="417">
        <v>58</v>
      </c>
      <c r="B59" s="423" t="s">
        <v>288</v>
      </c>
      <c r="C59" s="420" t="s">
        <v>321</v>
      </c>
      <c r="D59" s="416" t="s">
        <v>502</v>
      </c>
    </row>
    <row r="60" spans="1:4" ht="15.95" customHeight="1" x14ac:dyDescent="0.2">
      <c r="A60" s="417">
        <v>59</v>
      </c>
      <c r="B60" s="423" t="s">
        <v>288</v>
      </c>
      <c r="C60" s="420" t="s">
        <v>330</v>
      </c>
      <c r="D60" s="416" t="s">
        <v>503</v>
      </c>
    </row>
    <row r="61" spans="1:4" ht="15.95" customHeight="1" x14ac:dyDescent="0.2">
      <c r="A61" s="417">
        <v>60</v>
      </c>
      <c r="B61" s="423" t="s">
        <v>288</v>
      </c>
      <c r="C61" s="420" t="s">
        <v>319</v>
      </c>
      <c r="D61" s="416" t="s">
        <v>504</v>
      </c>
    </row>
    <row r="62" spans="1:4" ht="15.95" customHeight="1" x14ac:dyDescent="0.2">
      <c r="A62" s="417">
        <v>61</v>
      </c>
      <c r="B62" s="423" t="s">
        <v>288</v>
      </c>
      <c r="C62" s="420" t="s">
        <v>331</v>
      </c>
      <c r="D62" s="416" t="s">
        <v>505</v>
      </c>
    </row>
    <row r="63" spans="1:4" ht="15.95" customHeight="1" x14ac:dyDescent="0.2">
      <c r="A63" s="417">
        <v>62</v>
      </c>
      <c r="B63" s="423" t="s">
        <v>288</v>
      </c>
      <c r="C63" s="420" t="s">
        <v>334</v>
      </c>
      <c r="D63" s="416" t="s">
        <v>506</v>
      </c>
    </row>
    <row r="64" spans="1:4" ht="15.95" customHeight="1" x14ac:dyDescent="0.2">
      <c r="A64" s="417">
        <v>63</v>
      </c>
      <c r="B64" s="423" t="s">
        <v>288</v>
      </c>
      <c r="C64" s="420" t="s">
        <v>324</v>
      </c>
      <c r="D64" s="416" t="s">
        <v>507</v>
      </c>
    </row>
    <row r="65" spans="1:4" ht="15.95" customHeight="1" x14ac:dyDescent="0.2">
      <c r="A65" s="417">
        <v>64</v>
      </c>
      <c r="B65" s="423" t="s">
        <v>288</v>
      </c>
      <c r="C65" s="420" t="s">
        <v>322</v>
      </c>
      <c r="D65" s="416" t="s">
        <v>508</v>
      </c>
    </row>
    <row r="66" spans="1:4" ht="15.95" customHeight="1" x14ac:dyDescent="0.2">
      <c r="A66" s="417">
        <v>65</v>
      </c>
      <c r="B66" s="423" t="s">
        <v>288</v>
      </c>
      <c r="C66" s="420" t="s">
        <v>325</v>
      </c>
      <c r="D66" s="416" t="s">
        <v>509</v>
      </c>
    </row>
    <row r="67" spans="1:4" ht="15.95" customHeight="1" x14ac:dyDescent="0.2">
      <c r="A67" s="417">
        <v>66</v>
      </c>
      <c r="B67" s="423" t="s">
        <v>288</v>
      </c>
      <c r="C67" s="420" t="s">
        <v>323</v>
      </c>
      <c r="D67" s="416" t="s">
        <v>510</v>
      </c>
    </row>
    <row r="68" spans="1:4" ht="15.95" customHeight="1" x14ac:dyDescent="0.2">
      <c r="A68" s="417">
        <v>67</v>
      </c>
      <c r="B68" s="423" t="s">
        <v>288</v>
      </c>
      <c r="C68" s="420" t="s">
        <v>317</v>
      </c>
      <c r="D68" s="416" t="s">
        <v>511</v>
      </c>
    </row>
    <row r="69" spans="1:4" ht="15.95" customHeight="1" x14ac:dyDescent="0.2">
      <c r="A69" s="417">
        <v>68</v>
      </c>
      <c r="B69" s="423" t="s">
        <v>288</v>
      </c>
      <c r="C69" s="420" t="s">
        <v>345</v>
      </c>
      <c r="D69" s="416" t="s">
        <v>512</v>
      </c>
    </row>
    <row r="70" spans="1:4" ht="15.95" customHeight="1" x14ac:dyDescent="0.2">
      <c r="A70" s="417">
        <v>69</v>
      </c>
      <c r="B70" s="423" t="s">
        <v>288</v>
      </c>
      <c r="C70" s="420" t="s">
        <v>343</v>
      </c>
      <c r="D70" s="416" t="s">
        <v>513</v>
      </c>
    </row>
    <row r="71" spans="1:4" ht="15.95" customHeight="1" x14ac:dyDescent="0.2">
      <c r="A71" s="417">
        <v>70</v>
      </c>
      <c r="B71" s="423" t="s">
        <v>288</v>
      </c>
      <c r="C71" s="420" t="s">
        <v>344</v>
      </c>
      <c r="D71" s="416" t="s">
        <v>514</v>
      </c>
    </row>
    <row r="72" spans="1:4" ht="15.95" customHeight="1" x14ac:dyDescent="0.2">
      <c r="A72" s="417">
        <v>71</v>
      </c>
      <c r="B72" s="424" t="s">
        <v>347</v>
      </c>
      <c r="C72" s="420" t="s">
        <v>346</v>
      </c>
      <c r="D72" s="416" t="s">
        <v>425</v>
      </c>
    </row>
    <row r="73" spans="1:4" ht="15.95" customHeight="1" x14ac:dyDescent="0.2">
      <c r="A73" s="417">
        <v>72</v>
      </c>
      <c r="B73" s="424" t="s">
        <v>347</v>
      </c>
      <c r="C73" s="420" t="s">
        <v>349</v>
      </c>
      <c r="D73" s="416" t="s">
        <v>426</v>
      </c>
    </row>
    <row r="74" spans="1:4" ht="15.95" customHeight="1" x14ac:dyDescent="0.2">
      <c r="A74" s="417">
        <v>73</v>
      </c>
      <c r="B74" s="424" t="s">
        <v>347</v>
      </c>
      <c r="C74" s="420" t="s">
        <v>348</v>
      </c>
      <c r="D74" s="416" t="s">
        <v>427</v>
      </c>
    </row>
    <row r="75" spans="1:4" ht="15.95" customHeight="1" x14ac:dyDescent="0.2">
      <c r="A75" s="417">
        <v>74</v>
      </c>
      <c r="B75" s="425" t="s">
        <v>351</v>
      </c>
      <c r="C75" s="420" t="s">
        <v>371</v>
      </c>
      <c r="D75" s="416" t="s">
        <v>428</v>
      </c>
    </row>
    <row r="76" spans="1:4" ht="15.95" customHeight="1" x14ac:dyDescent="0.2">
      <c r="A76" s="417">
        <v>75</v>
      </c>
      <c r="B76" s="425" t="s">
        <v>351</v>
      </c>
      <c r="C76" s="420" t="s">
        <v>361</v>
      </c>
      <c r="D76" s="416" t="s">
        <v>445</v>
      </c>
    </row>
    <row r="77" spans="1:4" ht="15.95" customHeight="1" x14ac:dyDescent="0.2">
      <c r="A77" s="417">
        <v>76</v>
      </c>
      <c r="B77" s="425" t="s">
        <v>351</v>
      </c>
      <c r="C77" s="420" t="s">
        <v>346</v>
      </c>
      <c r="D77" s="416" t="s">
        <v>444</v>
      </c>
    </row>
    <row r="78" spans="1:4" ht="15.95" customHeight="1" x14ac:dyDescent="0.2">
      <c r="A78" s="417">
        <v>77</v>
      </c>
      <c r="B78" s="423" t="s">
        <v>288</v>
      </c>
      <c r="C78" s="420" t="s">
        <v>354</v>
      </c>
      <c r="D78" s="416" t="s">
        <v>443</v>
      </c>
    </row>
    <row r="79" spans="1:4" ht="15.95" customHeight="1" x14ac:dyDescent="0.2">
      <c r="A79" s="417">
        <v>78</v>
      </c>
      <c r="B79" s="425" t="s">
        <v>351</v>
      </c>
      <c r="C79" s="420" t="s">
        <v>369</v>
      </c>
      <c r="D79" s="416" t="s">
        <v>442</v>
      </c>
    </row>
    <row r="80" spans="1:4" ht="15.95" customHeight="1" x14ac:dyDescent="0.2">
      <c r="A80" s="417">
        <v>79</v>
      </c>
      <c r="B80" s="423" t="s">
        <v>288</v>
      </c>
      <c r="C80" s="420" t="s">
        <v>352</v>
      </c>
      <c r="D80" s="416" t="s">
        <v>441</v>
      </c>
    </row>
    <row r="81" spans="1:4" ht="15.95" customHeight="1" x14ac:dyDescent="0.2">
      <c r="A81" s="417">
        <v>80</v>
      </c>
      <c r="B81" s="425" t="s">
        <v>351</v>
      </c>
      <c r="C81" s="420" t="s">
        <v>349</v>
      </c>
      <c r="D81" s="416" t="s">
        <v>429</v>
      </c>
    </row>
    <row r="82" spans="1:4" ht="15.95" customHeight="1" x14ac:dyDescent="0.2">
      <c r="A82" s="417">
        <v>81</v>
      </c>
      <c r="B82" s="425" t="s">
        <v>351</v>
      </c>
      <c r="C82" s="420" t="s">
        <v>359</v>
      </c>
      <c r="D82" s="416" t="s">
        <v>440</v>
      </c>
    </row>
    <row r="83" spans="1:4" ht="15.95" customHeight="1" x14ac:dyDescent="0.2">
      <c r="A83" s="417">
        <v>82</v>
      </c>
      <c r="B83" s="425" t="s">
        <v>351</v>
      </c>
      <c r="C83" s="420" t="s">
        <v>360</v>
      </c>
      <c r="D83" s="416" t="s">
        <v>439</v>
      </c>
    </row>
    <row r="84" spans="1:4" ht="15.95" customHeight="1" x14ac:dyDescent="0.2">
      <c r="A84" s="417">
        <v>83</v>
      </c>
      <c r="B84" s="425" t="s">
        <v>351</v>
      </c>
      <c r="C84" s="420" t="s">
        <v>355</v>
      </c>
      <c r="D84" s="416" t="s">
        <v>438</v>
      </c>
    </row>
    <row r="85" spans="1:4" ht="15.95" customHeight="1" x14ac:dyDescent="0.2">
      <c r="A85" s="417">
        <v>84</v>
      </c>
      <c r="B85" s="425" t="s">
        <v>351</v>
      </c>
      <c r="C85" s="420" t="s">
        <v>363</v>
      </c>
      <c r="D85" s="416" t="s">
        <v>437</v>
      </c>
    </row>
    <row r="86" spans="1:4" ht="15.95" customHeight="1" x14ac:dyDescent="0.2">
      <c r="A86" s="417">
        <v>85</v>
      </c>
      <c r="B86" s="425" t="s">
        <v>351</v>
      </c>
      <c r="C86" s="420" t="s">
        <v>357</v>
      </c>
      <c r="D86" s="416" t="s">
        <v>436</v>
      </c>
    </row>
    <row r="87" spans="1:4" ht="15.95" customHeight="1" x14ac:dyDescent="0.2">
      <c r="A87" s="417">
        <v>86</v>
      </c>
      <c r="B87" s="425" t="s">
        <v>351</v>
      </c>
      <c r="C87" s="420" t="s">
        <v>353</v>
      </c>
      <c r="D87" s="416" t="s">
        <v>435</v>
      </c>
    </row>
    <row r="88" spans="1:4" ht="15.95" customHeight="1" x14ac:dyDescent="0.2">
      <c r="A88" s="417">
        <v>87</v>
      </c>
      <c r="B88" s="425" t="s">
        <v>351</v>
      </c>
      <c r="C88" s="420" t="s">
        <v>358</v>
      </c>
      <c r="D88" s="416" t="s">
        <v>434</v>
      </c>
    </row>
    <row r="89" spans="1:4" ht="15.95" customHeight="1" x14ac:dyDescent="0.2">
      <c r="A89" s="417">
        <v>88</v>
      </c>
      <c r="B89" s="425" t="s">
        <v>351</v>
      </c>
      <c r="C89" s="420" t="s">
        <v>350</v>
      </c>
      <c r="D89" s="416" t="s">
        <v>430</v>
      </c>
    </row>
    <row r="90" spans="1:4" ht="15.95" customHeight="1" x14ac:dyDescent="0.2">
      <c r="A90" s="417">
        <v>89</v>
      </c>
      <c r="B90" s="426" t="s">
        <v>316</v>
      </c>
      <c r="C90" s="420" t="s">
        <v>316</v>
      </c>
      <c r="D90" s="416" t="s">
        <v>433</v>
      </c>
    </row>
    <row r="91" spans="1:4" ht="15.95" customHeight="1" x14ac:dyDescent="0.2">
      <c r="A91" s="417">
        <v>90</v>
      </c>
      <c r="B91" s="423" t="s">
        <v>288</v>
      </c>
      <c r="C91" s="420" t="s">
        <v>362</v>
      </c>
      <c r="D91" s="416" t="s">
        <v>431</v>
      </c>
    </row>
    <row r="92" spans="1:4" ht="15.95" customHeight="1" x14ac:dyDescent="0.2">
      <c r="A92" s="417">
        <v>91</v>
      </c>
      <c r="B92" s="425" t="s">
        <v>351</v>
      </c>
      <c r="C92" s="420" t="s">
        <v>356</v>
      </c>
      <c r="D92" s="416" t="s">
        <v>432</v>
      </c>
    </row>
  </sheetData>
  <autoFilter ref="B1:B92" xr:uid="{00000000-0009-0000-0000-000000000000}"/>
  <sortState xmlns:xlrd2="http://schemas.microsoft.com/office/spreadsheetml/2017/richdata2" ref="C72:F74">
    <sortCondition ref="C72"/>
  </sortState>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9</vt:i4>
      </vt:variant>
    </vt:vector>
  </HeadingPairs>
  <TitlesOfParts>
    <vt:vector size="17" baseType="lpstr">
      <vt:lpstr>Copertina 2025</vt:lpstr>
      <vt:lpstr>Resid.</vt:lpstr>
      <vt:lpstr>Tab. VANI</vt:lpstr>
      <vt:lpstr>classe edif.</vt:lpstr>
      <vt:lpstr>det. costo</vt:lpstr>
      <vt:lpstr>TOTALI - Q.E.</vt:lpstr>
      <vt:lpstr>dir. segr.</vt:lpstr>
      <vt:lpstr>Ambiti PGT</vt:lpstr>
      <vt:lpstr>'Ambiti PGT'!Area_stampa</vt:lpstr>
      <vt:lpstr>'classe edif.'!Area_stampa</vt:lpstr>
      <vt:lpstr>'Copertina 2025'!Area_stampa</vt:lpstr>
      <vt:lpstr>'det. costo'!Area_stampa</vt:lpstr>
      <vt:lpstr>'dir. segr.'!Area_stampa</vt:lpstr>
      <vt:lpstr>Resid.!Area_stampa</vt:lpstr>
      <vt:lpstr>'Tab. VANI'!Area_stampa</vt:lpstr>
      <vt:lpstr>'TOTALI - Q.E.'!Area_stampa</vt:lpstr>
      <vt:lpstr>'Tab. VANI'!Titoli_stampa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Quadro Economico 2025</dc:title>
  <dc:creator>Comune di Caravaggio</dc:creator>
  <cp:lastModifiedBy>Daniele Provesi</cp:lastModifiedBy>
  <cp:lastPrinted>2025-01-16T13:22:03Z</cp:lastPrinted>
  <dcterms:created xsi:type="dcterms:W3CDTF">2008-11-12T13:20:25Z</dcterms:created>
  <dcterms:modified xsi:type="dcterms:W3CDTF">2025-07-18T07:51:00Z</dcterms:modified>
</cp:coreProperties>
</file>