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rv-fs01\utenti\daniele.provesi\_D_Daniele\17_ONERI_e_COSTO_COSTRUZ\PRAT. ORIG\"/>
    </mc:Choice>
  </mc:AlternateContent>
  <xr:revisionPtr revIDLastSave="0" documentId="13_ncr:1_{D8BB22C6-0048-4069-864E-185CFAD0D2FF}" xr6:coauthVersionLast="47" xr6:coauthVersionMax="47" xr10:uidLastSave="{00000000-0000-0000-0000-000000000000}"/>
  <bookViews>
    <workbookView xWindow="30210" yWindow="465" windowWidth="25890" windowHeight="14520" tabRatio="525" xr2:uid="{00000000-000D-0000-FFFF-FFFF00000000}"/>
  </bookViews>
  <sheets>
    <sheet name="Copertina 2025" sheetId="1" r:id="rId1"/>
    <sheet name="Produtt." sheetId="3" r:id="rId2"/>
    <sheet name="Albergh." sheetId="13" r:id="rId3"/>
    <sheet name="Dir. e Comm." sheetId="14" r:id="rId4"/>
    <sheet name="Q.E. - SAN." sheetId="16" r:id="rId5"/>
    <sheet name="dir. segr." sheetId="5" r:id="rId6"/>
    <sheet name="Ambiti PGT" sheetId="18" r:id="rId7"/>
  </sheets>
  <definedNames>
    <definedName name="_xlnm.Print_Area" localSheetId="2">Albergh.!$B$2:$I$49</definedName>
    <definedName name="_xlnm.Print_Area" localSheetId="6">'Ambiti PGT'!$D$1</definedName>
    <definedName name="_xlnm.Print_Area" localSheetId="0">'Copertina 2025'!$B$3:$I$54</definedName>
    <definedName name="_xlnm.Print_Area" localSheetId="3">'Dir. e Comm.'!$B$2:$I$49</definedName>
    <definedName name="_xlnm.Print_Area" localSheetId="5">'dir. segr.'!$B$2:$G$19</definedName>
    <definedName name="_xlnm.Print_Area" localSheetId="1">Produtt.!$B$2:$I$46</definedName>
    <definedName name="_xlnm.Print_Area" localSheetId="4">'Q.E. - SAN.'!$B$46:$J$90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6" l="1"/>
  <c r="I75" i="16"/>
  <c r="D65" i="1"/>
  <c r="G42" i="16"/>
  <c r="G89" i="16"/>
  <c r="F55" i="14" l="1"/>
  <c r="F55" i="13"/>
  <c r="D64" i="1"/>
  <c r="F53" i="13" s="1"/>
  <c r="D63" i="1"/>
  <c r="F49" i="3" s="1"/>
  <c r="F52" i="13" l="1"/>
  <c r="F52" i="14"/>
  <c r="F53" i="14"/>
  <c r="F52" i="3"/>
  <c r="D66" i="1"/>
  <c r="E110" i="16" s="1"/>
  <c r="F54" i="13" l="1"/>
  <c r="B45" i="13" s="1"/>
  <c r="F54" i="14"/>
  <c r="F51" i="3"/>
  <c r="B35" i="3" s="1"/>
  <c r="D54" i="14"/>
  <c r="F50" i="3"/>
  <c r="B38" i="14" l="1"/>
  <c r="B37" i="14"/>
  <c r="B45" i="14"/>
  <c r="B44" i="14"/>
  <c r="B37" i="13"/>
  <c r="B44" i="13"/>
  <c r="B38" i="13"/>
  <c r="D51" i="3"/>
  <c r="D54" i="13"/>
  <c r="B34" i="3"/>
  <c r="B42" i="3"/>
  <c r="B41" i="3"/>
  <c r="E18" i="1" l="1"/>
  <c r="D27" i="5" l="1"/>
  <c r="D26" i="5" l="1"/>
  <c r="D12" i="5"/>
  <c r="E108" i="16"/>
  <c r="C86" i="16" s="1"/>
  <c r="I11" i="3"/>
  <c r="I20" i="3"/>
  <c r="I9" i="3"/>
  <c r="E18" i="5"/>
  <c r="E19" i="5" s="1"/>
  <c r="I8" i="14"/>
  <c r="I8" i="13"/>
  <c r="I18" i="3"/>
  <c r="I10" i="3"/>
  <c r="E87" i="16"/>
  <c r="G53" i="16"/>
  <c r="G52" i="16"/>
  <c r="G51" i="16"/>
  <c r="C51" i="16"/>
  <c r="G9" i="16"/>
  <c r="G8" i="16"/>
  <c r="G7" i="16"/>
  <c r="C7" i="16"/>
  <c r="B2" i="14"/>
  <c r="F2" i="14"/>
  <c r="F3" i="14"/>
  <c r="I6" i="14"/>
  <c r="I7" i="14"/>
  <c r="I9" i="14"/>
  <c r="D17" i="14"/>
  <c r="D22" i="14"/>
  <c r="I23" i="14" s="1"/>
  <c r="B2" i="13"/>
  <c r="F2" i="13"/>
  <c r="F3" i="13"/>
  <c r="I6" i="13"/>
  <c r="I7" i="13"/>
  <c r="I9" i="13"/>
  <c r="D17" i="13"/>
  <c r="D22" i="13"/>
  <c r="I23" i="13" s="1"/>
  <c r="B2" i="3"/>
  <c r="F2" i="3"/>
  <c r="F3" i="3"/>
  <c r="I6" i="3"/>
  <c r="I7" i="3"/>
  <c r="I8" i="3"/>
  <c r="I15" i="3"/>
  <c r="I16" i="3"/>
  <c r="I17" i="3"/>
  <c r="I19" i="3"/>
  <c r="C2" i="5"/>
  <c r="E2" i="5"/>
  <c r="E3" i="5"/>
  <c r="H26" i="13" l="1"/>
  <c r="H32" i="13" s="1"/>
  <c r="H46" i="13" s="1"/>
  <c r="H27" i="14"/>
  <c r="H33" i="14" s="1"/>
  <c r="M18" i="3"/>
  <c r="M9" i="3"/>
  <c r="H23" i="3"/>
  <c r="H29" i="3" s="1"/>
  <c r="H27" i="13"/>
  <c r="H33" i="13" s="1"/>
  <c r="M15" i="3"/>
  <c r="I17" i="13"/>
  <c r="I17" i="14"/>
  <c r="H28" i="14" s="1"/>
  <c r="H26" i="14"/>
  <c r="H32" i="14" s="1"/>
  <c r="H25" i="3"/>
  <c r="H31" i="3" s="1"/>
  <c r="M6" i="3"/>
  <c r="C39" i="16"/>
  <c r="C11" i="16"/>
  <c r="G55" i="16"/>
  <c r="G56" i="16" s="1"/>
  <c r="G11" i="16"/>
  <c r="E40" i="16" s="1"/>
  <c r="G57" i="16"/>
  <c r="H24" i="3"/>
  <c r="H30" i="3" s="1"/>
  <c r="H44" i="3" s="1"/>
  <c r="H46" i="14" l="1"/>
  <c r="H39" i="14"/>
  <c r="I68" i="16" s="1"/>
  <c r="H47" i="14"/>
  <c r="H40" i="14"/>
  <c r="I22" i="16"/>
  <c r="H47" i="13"/>
  <c r="I21" i="16"/>
  <c r="I20" i="16"/>
  <c r="I34" i="16" s="1"/>
  <c r="H45" i="3"/>
  <c r="H32" i="3"/>
  <c r="I18" i="16"/>
  <c r="H43" i="3"/>
  <c r="I19" i="16"/>
  <c r="H34" i="14"/>
  <c r="P6" i="3"/>
  <c r="I24" i="16"/>
  <c r="I25" i="16"/>
  <c r="P9" i="3"/>
  <c r="H39" i="13"/>
  <c r="I65" i="16" s="1"/>
  <c r="H38" i="3"/>
  <c r="I64" i="16" s="1"/>
  <c r="H28" i="13"/>
  <c r="H34" i="13" s="1"/>
  <c r="H36" i="3"/>
  <c r="I62" i="16" s="1"/>
  <c r="H40" i="13"/>
  <c r="I66" i="16" s="1"/>
  <c r="E109" i="16"/>
  <c r="G13" i="16"/>
  <c r="H37" i="3"/>
  <c r="I63" i="16" s="1"/>
  <c r="I69" i="16" l="1"/>
  <c r="I26" i="16"/>
  <c r="H48" i="14"/>
  <c r="H41" i="14"/>
  <c r="I70" i="16" s="1"/>
  <c r="H35" i="14"/>
  <c r="H35" i="13"/>
  <c r="H48" i="13"/>
  <c r="H49" i="13" s="1"/>
  <c r="H46" i="3"/>
  <c r="H39" i="3"/>
  <c r="I31" i="16"/>
  <c r="I32" i="16"/>
  <c r="I23" i="16"/>
  <c r="H41" i="13"/>
  <c r="H42" i="13" l="1"/>
  <c r="I67" i="16"/>
  <c r="H49" i="14"/>
  <c r="H42" i="14"/>
  <c r="I83" i="16" l="1"/>
  <c r="I33" i="16"/>
  <c r="I36" i="16" s="1"/>
  <c r="F85" i="16" l="1"/>
  <c r="C38" i="16"/>
  <c r="F3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COMUNE DI CARAVAGGIO</author>
    <author>urbcad</author>
  </authors>
  <commentList>
    <comment ref="C17" authorId="0" shapeId="0" xr:uid="{00000000-0006-0000-0100-000001000000}">
      <text>
        <r>
          <rPr>
            <sz val="12"/>
            <color indexed="81"/>
            <rFont val="Arial"/>
            <family val="2"/>
          </rPr>
          <t>selezionare il tipo di pratica da presentare, dall'elenco che compare</t>
        </r>
      </text>
    </comment>
    <comment ref="E17" authorId="0" shapeId="0" xr:uid="{00000000-0006-0000-0100-000002000000}">
      <text>
        <r>
          <rPr>
            <sz val="12"/>
            <color indexed="81"/>
            <rFont val="Arial"/>
            <family val="2"/>
          </rPr>
          <t>nel caso di persona giuridica, indicare:
1   nome della società / ditta e ragione fiscale, nonché
2   nome e cognome e carica del firmatario (leg. amm., amm. deleg., ecc.)</t>
        </r>
      </text>
    </comment>
    <comment ref="E18" authorId="0" shapeId="0" xr:uid="{00000000-0006-0000-0100-000003000000}">
      <text>
        <r>
          <rPr>
            <i/>
            <sz val="12"/>
            <color indexed="81"/>
            <rFont val="Arial"/>
            <family val="2"/>
          </rPr>
          <t xml:space="preserve">Di default viene segnalata la data di apertura del file.
</t>
        </r>
        <r>
          <rPr>
            <sz val="12"/>
            <color indexed="81"/>
            <rFont val="Arial"/>
            <family val="2"/>
          </rPr>
          <t>E' possibile cambiarla digitando l'eventuale data di:
- presentazione della S.C.I.A. / C.I.L.A. / ecc.
- notifica del Permesso di Costruire (esempio per la stampa della "Distinta di Pagamento")
(servirà per il calcolo dei 30 giorni utili per il pagamento, prima di incorrere nelle sanzioni)</t>
        </r>
      </text>
    </comment>
    <comment ref="E21" authorId="0" shapeId="0" xr:uid="{6A65E2DE-1906-40F6-BA81-2870402EC64A}">
      <text>
        <r>
          <rPr>
            <sz val="12"/>
            <color indexed="81"/>
            <rFont val="Arial"/>
            <family val="2"/>
          </rPr>
          <t>Indicare se trattasi di pratica in SANATORIA.</t>
        </r>
      </text>
    </comment>
    <comment ref="E22" authorId="0" shapeId="0" xr:uid="{AB2B6F9C-CB19-46CB-AB2E-4A37E42F22E8}">
      <text>
        <r>
          <rPr>
            <sz val="12"/>
            <color indexed="81"/>
            <rFont val="Arial"/>
            <family val="2"/>
          </rPr>
          <t xml:space="preserve">Indicare se trattasi:
- </t>
        </r>
        <r>
          <rPr>
            <b/>
            <sz val="12"/>
            <color indexed="81"/>
            <rFont val="Arial"/>
            <family val="2"/>
          </rPr>
          <t>art. 36</t>
        </r>
        <r>
          <rPr>
            <sz val="12"/>
            <color indexed="81"/>
            <rFont val="Arial"/>
            <family val="2"/>
          </rPr>
          <t xml:space="preserve"> Accertamento di conformità nelle ipotesi di assenza di titolo o totale difformità; ovvero
- </t>
        </r>
        <r>
          <rPr>
            <b/>
            <sz val="12"/>
            <color indexed="81"/>
            <rFont val="Arial"/>
            <family val="2"/>
          </rPr>
          <t>art. 36-bis</t>
        </r>
        <r>
          <rPr>
            <sz val="12"/>
            <color indexed="81"/>
            <rFont val="Arial"/>
            <family val="2"/>
          </rPr>
          <t xml:space="preserve"> Accertamento di conformità nelle ipotesi di parziali difformità e di variazioni essenziali.</t>
        </r>
      </text>
    </comment>
    <comment ref="E26" authorId="0" shapeId="0" xr:uid="{00000000-0006-0000-0100-000005000000}">
      <text>
        <r>
          <rPr>
            <sz val="12"/>
            <color indexed="81"/>
            <rFont val="Arial"/>
            <family val="2"/>
          </rPr>
          <t>Inserire le destinazioni d'uso:
- residenziale;
- produttiva: industriale / artigianale;
- terziario-direzionale / alberghiera / altre destinazioni;
- agricola.
(le destinazioni possono anche essere molteplici nello stesso fabbricato)</t>
        </r>
      </text>
    </comment>
    <comment ref="E29" authorId="1" shapeId="0" xr:uid="{00000000-0006-0000-0100-000006000000}">
      <text>
        <r>
          <rPr>
            <sz val="9"/>
            <color indexed="81"/>
            <rFont val="Arial"/>
            <family val="2"/>
          </rPr>
          <t xml:space="preserve">in caso di variante a precedente atto (P.C.; C.I.L.A.; S.C.I.A.; ecc.) selezionare dall'elenco a tendina :
                         </t>
        </r>
        <r>
          <rPr>
            <b/>
            <sz val="9"/>
            <color indexed="81"/>
            <rFont val="Arial"/>
            <family val="2"/>
          </rPr>
          <t>"SI"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COMUNE DI CARAVAGGIO</author>
  </authors>
  <commentList>
    <comment ref="B28" authorId="0" shapeId="0" xr:uid="{00000000-0006-0000-0200-000001000000}">
      <text>
        <r>
          <rPr>
            <sz val="12"/>
            <color indexed="81"/>
            <rFont val="Arial"/>
            <family val="2"/>
          </rPr>
          <t xml:space="preserve">
inserire gli estremi degli atti precedentemente rilasciati (nel caso di varianti) per il calcolo del conguaglio.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COMUNE DI CARAVAGGIO</author>
  </authors>
  <commentList>
    <comment ref="I16" authorId="0" shapeId="0" xr:uid="{00000000-0006-0000-0300-000001000000}">
      <text>
        <r>
          <rPr>
            <sz val="12"/>
            <color indexed="81"/>
            <rFont val="Arial"/>
            <family val="2"/>
          </rPr>
          <t xml:space="preserve">
Inserire l'importo del Computo Metrico Estimativo (da determinarsi in base al listino dei prezzi della C.C.I.A.A. della Provincia di Bergamo).
</t>
        </r>
      </text>
    </comment>
    <comment ref="I21" authorId="0" shapeId="0" xr:uid="{00000000-0006-0000-0300-000002000000}">
      <text>
        <r>
          <rPr>
            <sz val="12"/>
            <color indexed="81"/>
            <rFont val="Arial"/>
            <family val="2"/>
          </rPr>
          <t xml:space="preserve">
Inserire l'importo del Computo Metrico Estimativo (da determinarsi in base al listino dei prezzi della C.C.I.A.A. della Provincia di Bergamo).
</t>
        </r>
      </text>
    </comment>
    <comment ref="B31" authorId="0" shapeId="0" xr:uid="{00000000-0006-0000-0300-000003000000}">
      <text>
        <r>
          <rPr>
            <sz val="12"/>
            <color indexed="81"/>
            <rFont val="Arial"/>
            <family val="2"/>
          </rPr>
          <t xml:space="preserve">
inserire gli estremi degli atti precedentemente rilasciati (nel caso di varianti) per il calcolo del conguaglio.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COMUNE DI CARAVAGGIO</author>
  </authors>
  <commentList>
    <comment ref="I16" authorId="0" shapeId="0" xr:uid="{00000000-0006-0000-0400-000001000000}">
      <text>
        <r>
          <rPr>
            <sz val="12"/>
            <color indexed="81"/>
            <rFont val="Arial"/>
            <family val="2"/>
          </rPr>
          <t xml:space="preserve">
Inserire l'importo del Computo Metrico Estimativo (da determinarsi in base al listino dei prezzi della C.C.I.A.A. della Provincia di Bergamo).
</t>
        </r>
      </text>
    </comment>
    <comment ref="I21" authorId="0" shapeId="0" xr:uid="{00000000-0006-0000-0400-000002000000}">
      <text>
        <r>
          <rPr>
            <sz val="12"/>
            <color indexed="81"/>
            <rFont val="Arial"/>
            <family val="2"/>
          </rPr>
          <t xml:space="preserve">
Inserire l'importo del Computo Metrico Estimativo (da determinarsi in base al listino dei prezzi della C.C.I.A.A. della Provincia di Bergamo).
</t>
        </r>
      </text>
    </comment>
    <comment ref="B31" authorId="0" shapeId="0" xr:uid="{00000000-0006-0000-0400-000003000000}">
      <text>
        <r>
          <rPr>
            <sz val="12"/>
            <color indexed="81"/>
            <rFont val="Arial"/>
            <family val="2"/>
          </rPr>
          <t xml:space="preserve">
inserire gli estremi degli atti precedentemente rilasciati (nel caso di varianti) per il calcolo del conguaglio.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COMUNE DI CARAVAGGIO</author>
    <author>saturno</author>
  </authors>
  <commentList>
    <comment ref="G35" authorId="0" shapeId="0" xr:uid="{00000000-0006-0000-0500-000001000000}">
      <text>
        <r>
          <rPr>
            <sz val="12"/>
            <color indexed="81"/>
            <rFont val="Arial"/>
            <family val="2"/>
          </rPr>
          <t>eventualmente aggiungere altri tipi di contributo, quali: 
- monetizzazione degli standards;
- pagamento direzione lavori delle lottizzazioni;
- ecc.</t>
        </r>
      </text>
    </comment>
    <comment ref="H75" authorId="1" shapeId="0" xr:uid="{DE434C6A-7410-4E12-BFDD-2688B1E987E8}">
      <text>
        <r>
          <rPr>
            <sz val="12"/>
            <color indexed="81"/>
            <rFont val="Tahoma"/>
            <family val="2"/>
          </rPr>
          <t>inserire il nr. delle unità immobiliari (fa' fede il nr. delle schede catastali)</t>
        </r>
      </text>
    </comment>
    <comment ref="H77" authorId="1" shapeId="0" xr:uid="{13821541-DAC6-4A06-B8C8-E9AF64870F67}">
      <text>
        <r>
          <rPr>
            <sz val="12"/>
            <color indexed="81"/>
            <rFont val="Tahoma"/>
            <family val="2"/>
          </rPr>
          <t>inserire 
"SI" se vi sono modifiche di facciata oppure "NO"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COMUNE DI CARAVAGGIO</author>
  </authors>
  <commentList>
    <comment ref="D9" authorId="0" shapeId="0" xr:uid="{00000000-0006-0000-0600-000001000000}">
      <text>
        <r>
          <rPr>
            <sz val="12"/>
            <color indexed="81"/>
            <rFont val="Arial"/>
            <family val="2"/>
          </rPr>
          <t>INSERIRE NELLA CELLA LA VOLUMETRIA PER IL CALCOLO DEI DIRITTI DI SEGRETERIA
Nel caso di pratiche di variante, senza aumento della volumetria, dovrà essere versato il diritto nella misura minima.</t>
        </r>
      </text>
    </comment>
  </commentList>
</comments>
</file>

<file path=xl/sharedStrings.xml><?xml version="1.0" encoding="utf-8"?>
<sst xmlns="http://schemas.openxmlformats.org/spreadsheetml/2006/main" count="710" uniqueCount="366">
  <si>
    <t>UFFICIO URBANISTICA ed EDILIZIA</t>
  </si>
  <si>
    <t>del Comune di Caravaggio</t>
  </si>
  <si>
    <t>Proposta di QUADRO ECONOMICO</t>
  </si>
  <si>
    <t>Tabelle per la determinazione del contributo
per l'incidenza delle opere di URBANIZZAZIONE PRIMARIA e SECONDARIA, 
SMALTIMENTO RIFIUTI e COSTO DI COSTRUZIONE</t>
  </si>
  <si>
    <t>in data:</t>
  </si>
  <si>
    <t>prot.</t>
  </si>
  <si>
    <t>oggetto:</t>
  </si>
  <si>
    <t>immobile posto in</t>
  </si>
  <si>
    <t>individuato al mappale:</t>
  </si>
  <si>
    <t>con destinazione d'uso:</t>
  </si>
  <si>
    <t>A)</t>
  </si>
  <si>
    <t>Volume residenziale (Vol.):</t>
  </si>
  <si>
    <t>1) per volumetrie residenziali</t>
  </si>
  <si>
    <t>B)</t>
  </si>
  <si>
    <t>Superficie Lorda di Pavimento (SLP):</t>
  </si>
  <si>
    <t>1) per superfici industriali</t>
  </si>
  <si>
    <t>2) per superfici artigianali</t>
  </si>
  <si>
    <t>3) per superfici alberghiere</t>
  </si>
  <si>
    <t>4) per superfici direzionali/commerciali</t>
  </si>
  <si>
    <t>5) per opere di interesse generale</t>
  </si>
  <si>
    <t>C)</t>
  </si>
  <si>
    <t>Monetizzazione standards:</t>
  </si>
  <si>
    <t>In allegato:</t>
  </si>
  <si>
    <t>l</t>
  </si>
  <si>
    <t>calcolo degli oneri di urbanizzazione</t>
  </si>
  <si>
    <t>tabella per la determinazione della classe dell'edificio</t>
  </si>
  <si>
    <t>determinazione del contributo del costo di costruzione.</t>
  </si>
  <si>
    <t>QUADRO ECONOMICO</t>
  </si>
  <si>
    <t>totale</t>
  </si>
  <si>
    <t>TOTALE</t>
  </si>
  <si>
    <t>totale N.C.</t>
  </si>
  <si>
    <t>Prim.</t>
  </si>
  <si>
    <t>totale Ristr.</t>
  </si>
  <si>
    <t>Second.</t>
  </si>
  <si>
    <t>determinazione della presente pratica</t>
  </si>
  <si>
    <t>Primaria</t>
  </si>
  <si>
    <t>Secondaria</t>
  </si>
  <si>
    <t>n. …………………… del ……………………………</t>
  </si>
  <si>
    <t>precedente Permesso di Costruire</t>
  </si>
  <si>
    <t>tabella B - edifici ed impianti per l'industria</t>
  </si>
  <si>
    <t>superficie</t>
  </si>
  <si>
    <t>imp. unitario
(€/mq.)</t>
  </si>
  <si>
    <t>totale per tabella</t>
  </si>
  <si>
    <t>industriale</t>
  </si>
  <si>
    <t>Smalt. Rif.</t>
  </si>
  <si>
    <t>tabella B1 - edifici ed impianti per l'artigianato</t>
  </si>
  <si>
    <t>artigianale</t>
  </si>
  <si>
    <t>Smaltimento Rifiuti</t>
  </si>
  <si>
    <t>tabella C - edifici adibiti a industria alberghiera</t>
  </si>
  <si>
    <t>alberghiero</t>
  </si>
  <si>
    <t>tabella D - edifici adibiti ad attività direzionali e commerciali</t>
  </si>
  <si>
    <t>direzionale e commerciale</t>
  </si>
  <si>
    <t>Costo di Costruzione</t>
  </si>
  <si>
    <t>DIRITTI di SEGRETERIA</t>
  </si>
  <si>
    <t>mc.</t>
  </si>
  <si>
    <t>1)</t>
  </si>
  <si>
    <t>fino a 500 mc.</t>
  </si>
  <si>
    <t>2)</t>
  </si>
  <si>
    <t>per ogni mc. in più</t>
  </si>
  <si>
    <t>3)</t>
  </si>
  <si>
    <t>fino ad un massimo di</t>
  </si>
  <si>
    <t>euro</t>
  </si>
  <si>
    <t>Determinazione degli oneri di urbanizzazione, costo di costruzione, smaltimento rifiuti, ecc.</t>
  </si>
  <si>
    <t>(ai sensi dell'art. 43 della L. Reg. n. 12/2005 e art. 19 del D.P.R. n. 380/2001)</t>
  </si>
  <si>
    <t>lavori di:</t>
  </si>
  <si>
    <t>data di scadenza del pagamento:</t>
  </si>
  <si>
    <t>CONTRIBUTI della COSTRUZIONE</t>
  </si>
  <si>
    <t>RESIDENZIALI</t>
  </si>
  <si>
    <t>INDUSTRIALI e ARTIGIANALI</t>
  </si>
  <si>
    <t>ALBERGHIERI</t>
  </si>
  <si>
    <t>INTERESSE GENERALE</t>
  </si>
  <si>
    <t>TOTALE COMPLESSIVO</t>
  </si>
  <si>
    <t xml:space="preserve">dovrà essere versata alla </t>
  </si>
  <si>
    <t xml:space="preserve">Caravaggio, </t>
  </si>
  <si>
    <t>(ai sensi degli artt. nn. 36-37 del D.P.R. n. 380/2001)</t>
  </si>
  <si>
    <t>COMMERCIALI, DIREZIONALI</t>
  </si>
  <si>
    <t>COSTO DI COSTRUZIONE</t>
  </si>
  <si>
    <t>nuove costruzioni</t>
  </si>
  <si>
    <t>Costo determinato con Computo Metrico Estimativo:</t>
  </si>
  <si>
    <t xml:space="preserve"> x aliquota</t>
  </si>
  <si>
    <t>delibera Consiglio Comunale n. 63 del 15/05/1982</t>
  </si>
  <si>
    <t>edifici esistenti</t>
  </si>
  <si>
    <t>immobile posto in:</t>
  </si>
  <si>
    <t>ONERI</t>
  </si>
  <si>
    <t>DIREZIONALI / COMMERCIALI</t>
  </si>
  <si>
    <t>Costo Costruzione</t>
  </si>
  <si>
    <t>precedente versamento</t>
  </si>
  <si>
    <t>area individuata dal P.G.T.:</t>
  </si>
  <si>
    <t>……altro (specificare)….</t>
  </si>
  <si>
    <t>(50% della S.L.P. commerciale-direzionale)</t>
  </si>
  <si>
    <t>SI</t>
  </si>
  <si>
    <t>NO</t>
  </si>
  <si>
    <t>precedente S.C.I.A.</t>
  </si>
  <si>
    <t>DIA</t>
  </si>
  <si>
    <t>PC</t>
  </si>
  <si>
    <t>SCIA</t>
  </si>
  <si>
    <t>CEA</t>
  </si>
  <si>
    <t>CILA</t>
  </si>
  <si>
    <t>PCSan</t>
  </si>
  <si>
    <t>trattasi di variante a precedente atto abilitativo, ovvero conguaglio di somme già versate?</t>
  </si>
  <si>
    <t>Tesoreria Comunale entro 30 giorni dalla presentazione della D.I.A.; decorso tale termine verranno applicate le sanzioni previste dall'art. 42 del D.P.R. n. 380/2001.</t>
  </si>
  <si>
    <t>Comunicazione di Eseguita Attività presentata in data</t>
  </si>
  <si>
    <t>lavori di</t>
  </si>
  <si>
    <t>Denuncia di Inizio Attività presentata in data</t>
  </si>
  <si>
    <t>Permesso di Costruire notificato in data</t>
  </si>
  <si>
    <t>Comunicazione di Inizio Lavori Asseverata 
presentata in data</t>
  </si>
  <si>
    <t>Segnalazione Certificata di Inizio Attività 
presentata in data</t>
  </si>
  <si>
    <t>Comunicazione di Eseguita Attività 
presentata da:</t>
  </si>
  <si>
    <t>Denuncia di Inizio Attività 
presentata da:</t>
  </si>
  <si>
    <t>Permesso di Costruire 
presentato da:</t>
  </si>
  <si>
    <t>Permesso di Costruire in SANATORIA 
presentato da:</t>
  </si>
  <si>
    <t>Segnalazione Certificata di Inizio Attività 
presentata da:</t>
  </si>
  <si>
    <t>pagamento da effettuarsi entro il:</t>
  </si>
  <si>
    <t>Permesso di Costruire in SANATORIA 
notificato in data</t>
  </si>
  <si>
    <t>data di notifica dell'avviso:</t>
  </si>
  <si>
    <t>e comunque non oltre:</t>
  </si>
  <si>
    <t>tipo atto:</t>
  </si>
  <si>
    <t>variante:</t>
  </si>
  <si>
    <t>onerosa</t>
  </si>
  <si>
    <t>gratuita</t>
  </si>
  <si>
    <t>(riferimento Secondaria)</t>
  </si>
  <si>
    <t>(riferimento Primaria)</t>
  </si>
  <si>
    <t>(riferimento Smaltimento Rifiuti)</t>
  </si>
  <si>
    <t>(riferimento Costo Costruz.)</t>
  </si>
  <si>
    <t>distinta analitica dei vani per classamento edificio residenziale</t>
  </si>
  <si>
    <t>trattasi di sanatoria:</t>
  </si>
  <si>
    <t>sanatoria</t>
  </si>
  <si>
    <t>sanatoria:</t>
  </si>
  <si>
    <t>indicare la Via/Piazza/ecc.</t>
  </si>
  <si>
    <t>cognome e nome</t>
  </si>
  <si>
    <t>Delibera di Giunta Comunale n. 5, del 17/01/2023</t>
  </si>
  <si>
    <t>(in attuazione della Delibera di Giunta Comunale n. 125 del 13/07/2023)</t>
  </si>
  <si>
    <t>ristrutturazione, 
demolizione con ricostruzione (**)</t>
  </si>
  <si>
    <t>Sanzione art. 37 DPR. n. 380/2001 - per opere di modifica delle facciate</t>
  </si>
  <si>
    <t>Sanzione art. 37 DPR. n. 380/2001 - per opere che non apportano aumento del valore venale dell'immobile  (da un minimo di €. 516 ad un massimo di €. 5.164)</t>
  </si>
  <si>
    <t>TOTALE OBLAZIONE e SANZIONI</t>
  </si>
  <si>
    <t>Determinazione dell'oblazione e sanzioni</t>
  </si>
  <si>
    <t>tecnico professionista:</t>
  </si>
  <si>
    <t>mappale N.C.T.</t>
  </si>
  <si>
    <t>precedente C.I.L.A.</t>
  </si>
  <si>
    <t>Cambio Destinazione d'Uso presentato da:</t>
  </si>
  <si>
    <t>CDU</t>
  </si>
  <si>
    <t>Comunicazione di Inizio Lavori Asseverata, presentata da:</t>
  </si>
  <si>
    <t>Comunicazione di Inizio Lavori Asseverata in SANATORIA, presentata da:</t>
  </si>
  <si>
    <t>CILA San</t>
  </si>
  <si>
    <t>Segnalazione Certificata di Inizio Attività in SANATORIA, presentata da:</t>
  </si>
  <si>
    <t>SCIA San</t>
  </si>
  <si>
    <t>ristrutturazione, demolizione con ricostruzione (**)</t>
  </si>
  <si>
    <t>2) per recupero sottotetti (***)</t>
  </si>
  <si>
    <t>il tecnico</t>
  </si>
  <si>
    <t>a) nuove costruzioni</t>
  </si>
  <si>
    <t>b) ristrutturazione</t>
  </si>
  <si>
    <t>pari al 50% del contributo delle "Nuove costruzioni" - art. 48 della L. Reg. n. 12/2005</t>
  </si>
  <si>
    <t>per Comunicazione di Eseguita Attività presentata da:</t>
  </si>
  <si>
    <t>per Comunicazione di Inizio Lavori Asseverata</t>
  </si>
  <si>
    <t>per Comunicazione di Inizio Lavori Asseverata in SANATORIA</t>
  </si>
  <si>
    <t>per Denuncia di Inizio Attività</t>
  </si>
  <si>
    <t xml:space="preserve">per Permesso di Costruire </t>
  </si>
  <si>
    <t>per Permesso di Costruire in SANATORIA</t>
  </si>
  <si>
    <t>per Segnalazione Certificata di Inizio Attività</t>
  </si>
  <si>
    <t>per Segnalazione Certificata di Inizio Attività  in SANATORIA</t>
  </si>
  <si>
    <r>
      <t xml:space="preserve">per la "Comunicazione di Cambio Destinazione d'Uso </t>
    </r>
    <r>
      <rPr>
        <u/>
        <sz val="8"/>
        <rFont val="Arial"/>
        <family val="2"/>
      </rPr>
      <t>senza opere</t>
    </r>
    <r>
      <rPr>
        <sz val="8"/>
        <rFont val="Arial"/>
        <family val="2"/>
      </rPr>
      <t>" non sono dovuti diritti</t>
    </r>
  </si>
  <si>
    <t>(documento firmato digitalmente)</t>
  </si>
  <si>
    <t>Ambiti per insediamenti produttivi di completamento</t>
  </si>
  <si>
    <t>anno 2025</t>
  </si>
  <si>
    <t>n.</t>
  </si>
  <si>
    <t>Documento di riferimento</t>
  </si>
  <si>
    <t>art. di riferimento</t>
  </si>
  <si>
    <t>Ambito / Zona del P.G.T.</t>
  </si>
  <si>
    <t>Piano delle Regole</t>
  </si>
  <si>
    <t>art. 28</t>
  </si>
  <si>
    <t>art. 31</t>
  </si>
  <si>
    <t>art. 32</t>
  </si>
  <si>
    <t>art. 34</t>
  </si>
  <si>
    <t>art. 35</t>
  </si>
  <si>
    <t>art. 36</t>
  </si>
  <si>
    <t>art. 37</t>
  </si>
  <si>
    <t>art. 38</t>
  </si>
  <si>
    <t>art. 38 e art. 39</t>
  </si>
  <si>
    <t>art. 39</t>
  </si>
  <si>
    <t>art. 42</t>
  </si>
  <si>
    <t>art. 43</t>
  </si>
  <si>
    <t>art. 44</t>
  </si>
  <si>
    <t>art. 45</t>
  </si>
  <si>
    <t>art. 46</t>
  </si>
  <si>
    <t>art. 47</t>
  </si>
  <si>
    <t>art. 47 - art. 49</t>
  </si>
  <si>
    <t>art. 48</t>
  </si>
  <si>
    <t>art. 49</t>
  </si>
  <si>
    <t>art. 50</t>
  </si>
  <si>
    <t>art. 51</t>
  </si>
  <si>
    <t>art. 52</t>
  </si>
  <si>
    <t>art. 56</t>
  </si>
  <si>
    <t>art. 57</t>
  </si>
  <si>
    <t>art. 58</t>
  </si>
  <si>
    <t>art. 59</t>
  </si>
  <si>
    <t>art. 60</t>
  </si>
  <si>
    <t>art. 61</t>
  </si>
  <si>
    <t>art. 62</t>
  </si>
  <si>
    <t>art. 63</t>
  </si>
  <si>
    <t>art. 63/BIS</t>
  </si>
  <si>
    <t>art. 64</t>
  </si>
  <si>
    <t>art. 65</t>
  </si>
  <si>
    <t>art. 66</t>
  </si>
  <si>
    <t>art. 66, comma 3, punto 1 - vedi art. 69</t>
  </si>
  <si>
    <t>art. 66, comma 3, punto 2</t>
  </si>
  <si>
    <t>art. 66, comma 3, punto 3</t>
  </si>
  <si>
    <t>art. 66, comma 3, punto 4</t>
  </si>
  <si>
    <t>art. 66, comma 3, punto 5</t>
  </si>
  <si>
    <t>art. 66, comma 3, punto 6</t>
  </si>
  <si>
    <t>art. 66, comma 3, punto 7</t>
  </si>
  <si>
    <t>art. 67</t>
  </si>
  <si>
    <t>art. 68</t>
  </si>
  <si>
    <t>art. 69</t>
  </si>
  <si>
    <t>art. 70</t>
  </si>
  <si>
    <t>art. 71</t>
  </si>
  <si>
    <t>art. 72</t>
  </si>
  <si>
    <t>art. 73</t>
  </si>
  <si>
    <t>art. 74</t>
  </si>
  <si>
    <t>art. 75</t>
  </si>
  <si>
    <t>art. 76</t>
  </si>
  <si>
    <t>art. 77</t>
  </si>
  <si>
    <t>art. 78</t>
  </si>
  <si>
    <t>art. 79</t>
  </si>
  <si>
    <t>art. 80</t>
  </si>
  <si>
    <t>art. 83</t>
  </si>
  <si>
    <t>art. 86</t>
  </si>
  <si>
    <t>art. 87</t>
  </si>
  <si>
    <t>art. 88</t>
  </si>
  <si>
    <t>art. 90</t>
  </si>
  <si>
    <t>Documento di Piano</t>
  </si>
  <si>
    <t>art. 5</t>
  </si>
  <si>
    <t>Ambiti di trasformazione del documento di piano</t>
  </si>
  <si>
    <t>art. 6</t>
  </si>
  <si>
    <t>Ambiti di trasformazione strategica (ATS) - interporto e aree esterne funzionali</t>
  </si>
  <si>
    <t>art. 7</t>
  </si>
  <si>
    <t>Ambiti di trasformazione del documento di piano: ATR</t>
  </si>
  <si>
    <t>Piano dei Servizi</t>
  </si>
  <si>
    <t>art. 1 -2</t>
  </si>
  <si>
    <t>Aree per servizi, attrezzature e infrastrutture</t>
  </si>
  <si>
    <t>art. 3</t>
  </si>
  <si>
    <t>Standard urbanistici</t>
  </si>
  <si>
    <t>Parchi pubblici e aree di verde pubblico</t>
  </si>
  <si>
    <t>art. 91</t>
  </si>
  <si>
    <t>Edifici a nord della via Valle e della via Fontanili lungo il sedime ferroviario</t>
  </si>
  <si>
    <t>art. 5 comma 10</t>
  </si>
  <si>
    <t>Sistemi dei verdi e delle attrezz.urbane con possibilità di interventi insediativi compensativi....</t>
  </si>
  <si>
    <t>art. 95</t>
  </si>
  <si>
    <t>Compensazione ambientale</t>
  </si>
  <si>
    <t>Aree di verde a destinazione sportiva e per attrezzature del tempo libero</t>
  </si>
  <si>
    <t>art. 11</t>
  </si>
  <si>
    <t>Rete ecologica comunale</t>
  </si>
  <si>
    <t>art. 12</t>
  </si>
  <si>
    <t>Sistema della rete e dei corridoi ecologici e direttrici di permeabilità</t>
  </si>
  <si>
    <t>art. 13</t>
  </si>
  <si>
    <t>Fasce ecologiche di immediato rapporto con la struttura idrica principale</t>
  </si>
  <si>
    <t>art. 14</t>
  </si>
  <si>
    <t>Varchi funzionali ai corridoi ecologici interni al tessuto edificato</t>
  </si>
  <si>
    <t>art. 15</t>
  </si>
  <si>
    <t>Localizzazione dei centri di telefonia fissa</t>
  </si>
  <si>
    <t>art. 16</t>
  </si>
  <si>
    <t>Distributori di carburante e servizi accessori</t>
  </si>
  <si>
    <t>art. 17</t>
  </si>
  <si>
    <t>Manufatti per il funzionamento dei servizi di interesse generale</t>
  </si>
  <si>
    <t>art. 18</t>
  </si>
  <si>
    <t>Aree destinate alla realizzazione delle infrastrutture della mobilità di valenza comunale</t>
  </si>
  <si>
    <t/>
  </si>
  <si>
    <t>Strada</t>
  </si>
  <si>
    <t>art. 95 bis</t>
  </si>
  <si>
    <t>Tutela idrogeologica del territorio</t>
  </si>
  <si>
    <t>art. 19</t>
  </si>
  <si>
    <t>Infrastrutture viabilistiche e fasce di rispetto della viabilità territoriale</t>
  </si>
  <si>
    <t>Insediamenti di antica formazione</t>
  </si>
  <si>
    <t>Ambiti di consolidamento allo stato di fatto</t>
  </si>
  <si>
    <t>Ambiti di consolidamento allo stato di fatto con impianto urbanistico confermato</t>
  </si>
  <si>
    <t>Aree interstiziali e di frangia: lotti liberi edificabili</t>
  </si>
  <si>
    <t>Aree interstiziali e di frangia o di Ambiti con impianto urbanistico confermato</t>
  </si>
  <si>
    <t>Ambiti residenziali oggetto di pianificazione attuativa in fase di attuazione</t>
  </si>
  <si>
    <t>Ambiti edificabili interni al “continuum urbanizzato” soggetti a pianificazione attuativa</t>
  </si>
  <si>
    <t>Ambiti a volumetria definita</t>
  </si>
  <si>
    <t>Aree di verde privato con possibilità di intervento a volumetria definita</t>
  </si>
  <si>
    <t>Aree di verde privato – Ambiti residenziali di verde privato a volumetria definita</t>
  </si>
  <si>
    <t>Norme speciali per l’edilizia nelle vicinanze della chiesa di Santa Liberata</t>
  </si>
  <si>
    <t>Attività prevalentemente terziario-commerciali confermate</t>
  </si>
  <si>
    <t>Condizioni di compatibilità urbanistica, viabilistica, ambient. degli insediamenti commerciali</t>
  </si>
  <si>
    <t>Ambiti per insediamenti terz./comm. consolidati soggetti a disciplina speciale</t>
  </si>
  <si>
    <t>Perimetro lotto funzionale nr. 1 - LF1</t>
  </si>
  <si>
    <t>Perimetro lotto funzionale nr. 2 - LF2</t>
  </si>
  <si>
    <t>Zone commerciali soggette a piano attuativo</t>
  </si>
  <si>
    <t>Aree per attrezzature alberghiere in corso di realizzazione soggette a piano attuativo</t>
  </si>
  <si>
    <t>Ambiti per insediamenti terziari in fase di attuazione</t>
  </si>
  <si>
    <t>Ambiti terziario commerciali confermati</t>
  </si>
  <si>
    <t>Valutazione di compatibilità urbanistica per gli insediamenti produttivi</t>
  </si>
  <si>
    <t>Complessi produttivi già esistenti e confermati</t>
  </si>
  <si>
    <t>Complessi produttivi esistenti non confermati temporaneamente compatibili</t>
  </si>
  <si>
    <t>Ambiti di ristrutturazione urbanistica con pianificazione in corso</t>
  </si>
  <si>
    <t>Ambiti per insed. produttivi in corso di attuazione - Ambiti con pianificazione attuativa approv</t>
  </si>
  <si>
    <t>Ambiti produttivi di particolare rilevanza ai fini della compatibilità urbanistica</t>
  </si>
  <si>
    <t>Interventi nell’Ambito della via Panizzardo già soggetto a PPCA</t>
  </si>
  <si>
    <t>Zone a destinazione prod. agroindustr. o per insediamenti di artigianato al servizio att.</t>
  </si>
  <si>
    <t>Complessi prod. soggetti ad interventi di ristr. edilizia e/o urbanistica con possibilita di rid</t>
  </si>
  <si>
    <t>Ambiti con presenza di aziende a Rischio di Incidente Rilevante e aree soggette a bonifica</t>
  </si>
  <si>
    <t>Ambito di riqualificazione urbanistico edilizia con presenza di mix funzionale</t>
  </si>
  <si>
    <t>Zone a destinazione agricola e insediamenti esistenti connessi con l'attività agricola</t>
  </si>
  <si>
    <t>63bis disciplina per gli insediamenti suinicoli intensivi esistenti</t>
  </si>
  <si>
    <t>Disciplina per gli insediamenti suinicoli intensivi esistenti</t>
  </si>
  <si>
    <t>Aree per attività florovivaistiche</t>
  </si>
  <si>
    <t>Principi di carattere generale</t>
  </si>
  <si>
    <t>Interventi di salvaguardia e valorizzazione del verde agricolo e delle valenze paesist-ambient</t>
  </si>
  <si>
    <t>Tutela dei percorsi panoramici</t>
  </si>
  <si>
    <t>Ambiti che conservano significativi caratteri dell'ambiente agrario di pianura: aree a parco agr</t>
  </si>
  <si>
    <t>Ambiti di salvaguardia paesistico-ambientale</t>
  </si>
  <si>
    <t>Parco agricolo del cimitero</t>
  </si>
  <si>
    <t>Verde di contenimento dell’edificato</t>
  </si>
  <si>
    <t>Verde di distacco a protezione degli insediamenti</t>
  </si>
  <si>
    <t>perimetro e zona di risp. e di salvaguardia del complesso monumentale del santuario e del viale</t>
  </si>
  <si>
    <t>Zone edificate lungo il viale del santuario</t>
  </si>
  <si>
    <t>Zone di rispetto - linee di visuale</t>
  </si>
  <si>
    <t>Fasce di protezione e continuità fruitiva</t>
  </si>
  <si>
    <t>Sistema lineare fruitivo: fasce di riqualificazione paesistica delle rogge</t>
  </si>
  <si>
    <t>Aree verdi private di valenza paesistica ambientale e verdi di arredo</t>
  </si>
  <si>
    <t>Tutela dei corpi idrici e dei corsi d’acqua minori</t>
  </si>
  <si>
    <t>Zone di valore naturalistico – ZSC "fontanile Brancaleone"</t>
  </si>
  <si>
    <t>Insediamenti esistenti in zona agricola e di tutela e rispetto ambientale: interventi</t>
  </si>
  <si>
    <t>Immobili esistenti con possibilità di intervento previo permesso di costruire</t>
  </si>
  <si>
    <t>Insediamenti rurali di antica formazione soggetti a normativa di recupero</t>
  </si>
  <si>
    <t>Immobili isolati con destinazione non agricola</t>
  </si>
  <si>
    <t>Ambiti soggetti ad attività estrattiva</t>
  </si>
  <si>
    <t>Realizzazione di strutture temporanee</t>
  </si>
  <si>
    <t>Chioschi, edicole, imp. per la distribuzione di carburanti e attrezz al servizio della mobilità</t>
  </si>
  <si>
    <t>Impianti di distribuzione dei carburanti</t>
  </si>
  <si>
    <t>Verde di contenimento dell'edificato</t>
  </si>
  <si>
    <t>Ambiti che conservano significativi caratt. pedomorfologici dell'ambiente agrario di pianura</t>
  </si>
  <si>
    <t>Ambiti verdi di completamento della rete ecologica</t>
  </si>
  <si>
    <t>Percorsi di interesse ambientale e paesistico</t>
  </si>
  <si>
    <t>Ambiti di percezione paesistica del contesto del Santuario</t>
  </si>
  <si>
    <t>Ambiti di valorizzazione, riqualificazione e progettazione paesistica</t>
  </si>
  <si>
    <t>Inserimento paesistico e misure di comptibilità ambientale delle infrastrutture di mobilità</t>
  </si>
  <si>
    <t>Ambiti dei fontanili</t>
  </si>
  <si>
    <t>inserire titolo nome e cognome del tecnico</t>
  </si>
  <si>
    <t>ANNO 2025</t>
  </si>
  <si>
    <t>ai sensi dell'art. 36bis - conformità "asimmetrica" +20%</t>
  </si>
  <si>
    <t>ai sensi dell'art. 36 - "doppia conformità"</t>
  </si>
  <si>
    <t>36bis</t>
  </si>
  <si>
    <t>Sanzione art. 37 DPR. n. 380/2001 - il triplo dell'aumento del valore venale dell'immobile conseguente alla realizzazione degli interventi stessi</t>
  </si>
  <si>
    <t>Sanzione art. 6bis comma 5 DPR. n. 380/2001 - per opere assimilabili alle opere interne (€. 1,000/unità immobiliare):</t>
  </si>
  <si>
    <t>da individuare sul Piano delle Regole 
(copia/incolla da foglio "Ambiti PGT")</t>
  </si>
  <si>
    <t xml:space="preserve">OBLAZIONE ai sensi dell'art. 36 del D.P.R. n. 380/2001
</t>
  </si>
  <si>
    <t>"Il rilascio del permesso in sanatoria è subordinato al pagamento, a titolo di oblazione, del contributo di costruzione in misura doppia, ovvero, in caso di gratuità a norma di legge, in misura pari a quella prevista dall'articolo 16."</t>
  </si>
  <si>
    <t xml:space="preserve">OBLAZIONE ai sensi dell'art. 36bis del D.P.R. n. 380/2001 (+20%)
</t>
  </si>
  <si>
    <t>"… il rilascio del permesso e la SCIA in sanatoria sono subordinati al pagamento, a titolo di oblazione, di un importo:
a) pari al doppio del contributo di costruzione ovvero, in caso di gratuità a norma di legge, determinato in misura pari a quella prevista dall'articolo 16, incrementato del 20 per cento in caso di interventi realizzati in parziale difformità dal permesso di costruire, nelle ipotesi di cui all'articolo 34, e in caso di variazioni essenziali ai sensi dell'articolo 32. ..."</t>
  </si>
  <si>
    <t>(riferimento Smalt. Rif.)</t>
  </si>
  <si>
    <t>Cambio Destinazione d'Uso, presentato in data</t>
  </si>
  <si>
    <t>Tesoreria Comunale a mezzo PagoPA entro 30 giorni dalla presentazione del C.D.U.; decorso tale termine verranno applicate le sanzioni previste dall'art. 42 del D.P.R. n. 380/2001.</t>
  </si>
  <si>
    <t>Comunicazione di Inizio Lavori Asseverata in SANATORIA, presentata in data</t>
  </si>
  <si>
    <t>Tesoreria Comunale a mezzo PagoPA entro 30 giorni dalla presentazione della C.I.L.A.; decorso tale termine verranno applicate le sanzioni previste dall'art. 42 del D.P.R. n. 380/2001.</t>
  </si>
  <si>
    <t>Segnalazione Certificata di Inizio Attività in SANATORIA, presentata in data</t>
  </si>
  <si>
    <t>Tesoreria Comunale a mezzo PagoPA entro 30 giorni dalla presentazione della S.C.I.A.; decorso tale termine verranno applicate le sanzioni previste dall'art. 42 del D.P.R. n. 380/2001.</t>
  </si>
  <si>
    <t>Tesoreria Comunale a mezzo PagoPA entro 30 giorni dalla presentazione della C.E.A.; decorso tale termine verranno applicate le sanzioni previste dall'art. 42 del D.P.R. n. 380/2001.</t>
  </si>
  <si>
    <t>Tesoreria Comunale a mezzo PagoPA entro 30 giorni dalla notifica (mezzo PEC) dell'Avviso di Permesso di Costruire; decorso tale termine verranno applicate le sanzioni previste dall'art. 42 del D.P.R. n. 380/2001.</t>
  </si>
  <si>
    <t>Tesoreria Comunale a mezzo PagoPA entro 30 giorni dalla notifica (mezzo PEC) dell'Avviso di Permesso di Costruire in Sanatoria; decorso tale termine verranno applicate le sanzioni previste dall'art. 42 del D.P.R. n. 380/2001. 
In ogni caso il pagamento dovrà essere effettuato entro il termine di 60 giorni dalla presentazione del P.C. in Sanatoria; in difetto verrà emessa una "Ordinanza di ripristino dello stato dei luoghi".</t>
  </si>
  <si>
    <t>inserire la tipologia
(Sanatoria per…....... 
in difformità parziale/totale/ecc. da PdC …....... ovvero in assenza di titolo abilitativo ….... ecc.)</t>
  </si>
  <si>
    <r>
      <t xml:space="preserve">     SANZIONI                                    OBLAZIONE           </t>
    </r>
    <r>
      <rPr>
        <b/>
        <sz val="2"/>
        <rFont val="Arial"/>
        <family val="2"/>
      </rPr>
      <t>.</t>
    </r>
  </si>
  <si>
    <t>La quota di oblazione e sanzioni pari a</t>
  </si>
  <si>
    <t>Tesoreria Comunale a mezzo PagoPA entro 30 giorni dalla presentazione della C.I.L.A. in Sanatoria; decorso tale termine verranno applicate le sanzioni previste dall'art. 42 del D.P.R. n. 380/2001.
In ogni caso il pagamento dovrà essere effettuato entro il termine di 30 giorni dalla presentazione della C.I.L.A. in Sanatoria; in difetto verrà emessa una "Ordinanza di ripristino dello stato dei luoghi".</t>
  </si>
  <si>
    <t>Tesoreria Comunale a mezzo PagoPA entro 30 giorni dalla presentazione della S.C.I.A. in Sanatoria; decorso tale termine verranno applicate le sanzioni previste dall'art. 42 del D.P.R. n. 380/2001.
In ogni caso il pagamento dovrà essere effettuato entro il termine di 30 giorni dalla presentazione della S.C.I.A. in Sanatoria; in difetto verrà emessa una "Ordinanza di ripristino dello stato dei luoghi".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</si>
</sst>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d/m/yyyy"/>
    <numFmt numFmtId="165" formatCode="&quot;mc&quot;\ #,##0.00"/>
    <numFmt numFmtId="166" formatCode="&quot;mq&quot;\ #,##0.00"/>
    <numFmt numFmtId="167" formatCode="&quot;L.&quot;\ #,##0"/>
    <numFmt numFmtId="168" formatCode="&quot;€&quot;\ #,##0.00"/>
    <numFmt numFmtId="169" formatCode="&quot;€/mq&quot;\ #,##0.00"/>
    <numFmt numFmtId="170" formatCode="d\ mmmm\ yyyy"/>
    <numFmt numFmtId="171" formatCode="dd/mm/yy"/>
  </numFmts>
  <fonts count="5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sz val="8"/>
      <name val="Wingdings"/>
      <charset val="2"/>
    </font>
    <font>
      <sz val="12"/>
      <color indexed="81"/>
      <name val="Arial"/>
      <family val="2"/>
    </font>
    <font>
      <i/>
      <sz val="12"/>
      <color indexed="81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i/>
      <sz val="11"/>
      <name val="Arial"/>
      <family val="2"/>
    </font>
    <font>
      <sz val="6"/>
      <name val="Arial"/>
      <family val="2"/>
    </font>
    <font>
      <b/>
      <sz val="12"/>
      <color indexed="10"/>
      <name val="Arial"/>
      <family val="2"/>
    </font>
    <font>
      <sz val="12"/>
      <color indexed="9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1"/>
      <name val="Arial"/>
      <family val="2"/>
    </font>
    <font>
      <sz val="12"/>
      <color indexed="11"/>
      <name val="Arial"/>
      <family val="2"/>
    </font>
    <font>
      <sz val="14"/>
      <color indexed="9"/>
      <name val="Arial"/>
      <family val="2"/>
    </font>
    <font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26"/>
      <color rgb="FF00B0F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u/>
      <sz val="8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</font>
    <font>
      <b/>
      <sz val="12"/>
      <color rgb="FFFF0000"/>
      <name val="Arial"/>
      <family val="2"/>
    </font>
    <font>
      <b/>
      <sz val="12"/>
      <color indexed="81"/>
      <name val="Arial"/>
      <family val="2"/>
    </font>
    <font>
      <b/>
      <sz val="12"/>
      <color rgb="FFFFFF00"/>
      <name val="Arial"/>
      <family val="2"/>
    </font>
    <font>
      <sz val="12"/>
      <color rgb="FFFFFF00"/>
      <name val="Arial"/>
      <family val="2"/>
    </font>
    <font>
      <sz val="26"/>
      <color rgb="FFFF0000"/>
      <name val="Arial"/>
      <family val="2"/>
    </font>
    <font>
      <sz val="12"/>
      <color indexed="81"/>
      <name val="Tahoma"/>
      <family val="2"/>
    </font>
    <font>
      <sz val="8"/>
      <color rgb="FFFFFF00"/>
      <name val="Arial"/>
      <family val="2"/>
    </font>
    <font>
      <b/>
      <sz val="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6" fillId="0" borderId="0"/>
  </cellStyleXfs>
  <cellXfs count="515">
    <xf numFmtId="0" fontId="0" fillId="0" borderId="0" xfId="0"/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horizontal="right"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166" fontId="9" fillId="0" borderId="0" xfId="0" applyNumberFormat="1" applyFont="1" applyAlignment="1" applyProtection="1">
      <alignment horizontal="right" vertical="center"/>
      <protection locked="0"/>
    </xf>
    <xf numFmtId="0" fontId="7" fillId="4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7" fillId="0" borderId="3" xfId="0" applyFont="1" applyBorder="1" applyAlignment="1" applyProtection="1">
      <alignment horizontal="right" vertical="center"/>
      <protection hidden="1"/>
    </xf>
    <xf numFmtId="168" fontId="7" fillId="0" borderId="4" xfId="0" applyNumberFormat="1" applyFont="1" applyBorder="1" applyAlignment="1" applyProtection="1">
      <alignment horizontal="right" vertical="center"/>
      <protection hidden="1"/>
    </xf>
    <xf numFmtId="168" fontId="0" fillId="0" borderId="0" xfId="0" applyNumberFormat="1" applyAlignment="1" applyProtection="1">
      <alignment horizontal="right" vertical="center"/>
      <protection hidden="1"/>
    </xf>
    <xf numFmtId="0" fontId="7" fillId="0" borderId="6" xfId="0" applyFont="1" applyBorder="1" applyAlignment="1" applyProtection="1">
      <alignment horizontal="right" vertical="center"/>
      <protection hidden="1"/>
    </xf>
    <xf numFmtId="168" fontId="7" fillId="0" borderId="7" xfId="0" applyNumberFormat="1" applyFont="1" applyBorder="1" applyAlignment="1" applyProtection="1">
      <alignment horizontal="right" vertical="center"/>
      <protection hidden="1"/>
    </xf>
    <xf numFmtId="168" fontId="7" fillId="0" borderId="8" xfId="0" applyNumberFormat="1" applyFont="1" applyBorder="1" applyAlignment="1" applyProtection="1">
      <alignment horizontal="right" vertical="center"/>
      <protection hidden="1"/>
    </xf>
    <xf numFmtId="4" fontId="7" fillId="0" borderId="0" xfId="0" applyNumberFormat="1" applyFont="1" applyAlignment="1" applyProtection="1">
      <alignment horizontal="right" vertical="center"/>
      <protection hidden="1"/>
    </xf>
    <xf numFmtId="167" fontId="7" fillId="0" borderId="0" xfId="0" applyNumberFormat="1" applyFont="1" applyAlignment="1" applyProtection="1">
      <alignment horizontal="right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4" fontId="7" fillId="0" borderId="13" xfId="0" applyNumberFormat="1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167" fontId="2" fillId="0" borderId="14" xfId="0" applyNumberFormat="1" applyFont="1" applyBorder="1" applyAlignment="1" applyProtection="1">
      <alignment horizontal="center" vertical="center" wrapText="1"/>
      <protection hidden="1"/>
    </xf>
    <xf numFmtId="166" fontId="9" fillId="0" borderId="15" xfId="0" applyNumberFormat="1" applyFont="1" applyBorder="1" applyAlignment="1" applyProtection="1">
      <alignment horizontal="right" vertical="center"/>
      <protection locked="0"/>
    </xf>
    <xf numFmtId="169" fontId="7" fillId="0" borderId="3" xfId="0" applyNumberFormat="1" applyFont="1" applyBorder="1" applyAlignment="1" applyProtection="1">
      <alignment horizontal="right" vertical="center"/>
      <protection hidden="1"/>
    </xf>
    <xf numFmtId="166" fontId="9" fillId="0" borderId="16" xfId="0" applyNumberFormat="1" applyFont="1" applyBorder="1" applyAlignment="1" applyProtection="1">
      <alignment horizontal="right" vertical="center"/>
      <protection locked="0"/>
    </xf>
    <xf numFmtId="169" fontId="7" fillId="0" borderId="0" xfId="0" applyNumberFormat="1" applyFont="1" applyAlignment="1" applyProtection="1">
      <alignment horizontal="right" vertical="center"/>
      <protection hidden="1"/>
    </xf>
    <xf numFmtId="166" fontId="9" fillId="0" borderId="5" xfId="0" applyNumberFormat="1" applyFont="1" applyBorder="1" applyAlignment="1" applyProtection="1">
      <alignment horizontal="right" vertical="center"/>
      <protection locked="0"/>
    </xf>
    <xf numFmtId="169" fontId="7" fillId="0" borderId="6" xfId="0" applyNumberFormat="1" applyFont="1" applyBorder="1" applyAlignment="1" applyProtection="1">
      <alignment horizontal="right" vertical="center"/>
      <protection hidden="1"/>
    </xf>
    <xf numFmtId="166" fontId="9" fillId="0" borderId="17" xfId="0" applyNumberFormat="1" applyFont="1" applyBorder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horizontal="right" vertical="center"/>
      <protection hidden="1"/>
    </xf>
    <xf numFmtId="168" fontId="7" fillId="0" borderId="18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20" fillId="0" borderId="25" xfId="0" applyFont="1" applyBorder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168" fontId="20" fillId="0" borderId="0" xfId="0" applyNumberFormat="1" applyFont="1" applyAlignment="1" applyProtection="1">
      <alignment vertical="center"/>
      <protection hidden="1"/>
    </xf>
    <xf numFmtId="0" fontId="20" fillId="0" borderId="26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left" vertical="center"/>
      <protection hidden="1"/>
    </xf>
    <xf numFmtId="168" fontId="16" fillId="0" borderId="2" xfId="0" applyNumberFormat="1" applyFont="1" applyBorder="1" applyAlignment="1" applyProtection="1">
      <alignment vertical="center"/>
      <protection hidden="1"/>
    </xf>
    <xf numFmtId="0" fontId="16" fillId="0" borderId="28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" fontId="15" fillId="0" borderId="0" xfId="0" applyNumberFormat="1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17" xfId="0" applyBorder="1" applyAlignment="1" applyProtection="1">
      <alignment vertical="center"/>
      <protection hidden="1"/>
    </xf>
    <xf numFmtId="170" fontId="3" fillId="0" borderId="17" xfId="0" applyNumberFormat="1" applyFont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right" vertical="center"/>
      <protection hidden="1"/>
    </xf>
    <xf numFmtId="4" fontId="15" fillId="0" borderId="17" xfId="0" applyNumberFormat="1" applyFont="1" applyBorder="1" applyAlignment="1" applyProtection="1">
      <alignment horizontal="right" vertical="center"/>
      <protection hidden="1"/>
    </xf>
    <xf numFmtId="171" fontId="3" fillId="0" borderId="10" xfId="0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168" fontId="15" fillId="0" borderId="28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171" fontId="3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168" fontId="16" fillId="0" borderId="30" xfId="0" applyNumberFormat="1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9" fontId="2" fillId="0" borderId="0" xfId="0" applyNumberFormat="1" applyFont="1" applyAlignment="1" applyProtection="1">
      <alignment horizontal="right" vertical="center"/>
      <protection hidden="1"/>
    </xf>
    <xf numFmtId="4" fontId="7" fillId="0" borderId="0" xfId="1" applyNumberFormat="1" applyFont="1" applyFill="1" applyBorder="1" applyAlignment="1" applyProtection="1">
      <alignment horizontal="center" vertical="center"/>
      <protection hidden="1"/>
    </xf>
    <xf numFmtId="9" fontId="7" fillId="0" borderId="0" xfId="0" applyNumberFormat="1" applyFont="1" applyAlignment="1" applyProtection="1">
      <alignment horizontal="center" vertical="center"/>
      <protection hidden="1"/>
    </xf>
    <xf numFmtId="9" fontId="3" fillId="0" borderId="0" xfId="0" applyNumberFormat="1" applyFont="1" applyAlignment="1" applyProtection="1">
      <alignment horizontal="center" vertical="center"/>
      <protection hidden="1"/>
    </xf>
    <xf numFmtId="0" fontId="14" fillId="4" borderId="32" xfId="0" applyFont="1" applyFill="1" applyBorder="1" applyAlignment="1" applyProtection="1">
      <alignment horizontal="left" vertical="center"/>
      <protection hidden="1"/>
    </xf>
    <xf numFmtId="0" fontId="14" fillId="4" borderId="33" xfId="0" applyFont="1" applyFill="1" applyBorder="1" applyAlignment="1" applyProtection="1">
      <alignment horizontal="left" vertical="center"/>
      <protection hidden="1"/>
    </xf>
    <xf numFmtId="0" fontId="14" fillId="5" borderId="32" xfId="0" applyFont="1" applyFill="1" applyBorder="1" applyAlignment="1" applyProtection="1">
      <alignment horizontal="left" vertical="center"/>
      <protection hidden="1"/>
    </xf>
    <xf numFmtId="0" fontId="14" fillId="5" borderId="33" xfId="0" applyFont="1" applyFill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168" fontId="7" fillId="0" borderId="0" xfId="0" applyNumberFormat="1" applyFont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center" vertical="center" textRotation="90"/>
      <protection hidden="1"/>
    </xf>
    <xf numFmtId="9" fontId="7" fillId="0" borderId="8" xfId="0" applyNumberFormat="1" applyFont="1" applyBorder="1" applyAlignment="1" applyProtection="1">
      <alignment horizontal="center" vertical="center"/>
      <protection hidden="1"/>
    </xf>
    <xf numFmtId="168" fontId="10" fillId="0" borderId="8" xfId="1" applyNumberFormat="1" applyFont="1" applyFill="1" applyBorder="1" applyAlignment="1" applyProtection="1">
      <alignment horizontal="right" vertical="center"/>
      <protection locked="0"/>
    </xf>
    <xf numFmtId="168" fontId="2" fillId="0" borderId="18" xfId="0" applyNumberFormat="1" applyFont="1" applyBorder="1" applyAlignment="1" applyProtection="1">
      <alignment horizontal="right" vertical="center"/>
      <protection hidden="1"/>
    </xf>
    <xf numFmtId="4" fontId="2" fillId="0" borderId="20" xfId="1" applyNumberFormat="1" applyFont="1" applyFill="1" applyBorder="1" applyAlignment="1" applyProtection="1">
      <alignment horizontal="center" vertical="center"/>
      <protection hidden="1"/>
    </xf>
    <xf numFmtId="4" fontId="2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4" borderId="30" xfId="0" applyFont="1" applyFill="1" applyBorder="1" applyAlignment="1" applyProtection="1">
      <alignment horizontal="right" vertical="center"/>
      <protection hidden="1"/>
    </xf>
    <xf numFmtId="0" fontId="14" fillId="5" borderId="30" xfId="0" applyFont="1" applyFill="1" applyBorder="1" applyAlignment="1" applyProtection="1">
      <alignment horizontal="right" vertical="center"/>
      <protection hidden="1"/>
    </xf>
    <xf numFmtId="166" fontId="9" fillId="0" borderId="0" xfId="0" applyNumberFormat="1" applyFont="1" applyAlignment="1" applyProtection="1">
      <alignment horizontal="right" vertical="center"/>
      <protection hidden="1"/>
    </xf>
    <xf numFmtId="0" fontId="16" fillId="0" borderId="21" xfId="0" applyFont="1" applyBorder="1" applyAlignment="1" applyProtection="1">
      <alignment horizontal="right" vertical="center"/>
      <protection hidden="1"/>
    </xf>
    <xf numFmtId="0" fontId="15" fillId="0" borderId="17" xfId="0" applyFont="1" applyBorder="1" applyAlignment="1" applyProtection="1">
      <alignment horizontal="righ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168" fontId="2" fillId="0" borderId="8" xfId="0" applyNumberFormat="1" applyFont="1" applyBorder="1" applyAlignment="1" applyProtection="1">
      <alignment horizontal="right" vertical="center"/>
      <protection hidden="1"/>
    </xf>
    <xf numFmtId="170" fontId="0" fillId="0" borderId="17" xfId="0" applyNumberFormat="1" applyBorder="1" applyAlignment="1" applyProtection="1">
      <alignment horizontal="center" vertical="center"/>
      <protection hidden="1"/>
    </xf>
    <xf numFmtId="168" fontId="15" fillId="0" borderId="0" xfId="0" applyNumberFormat="1" applyFont="1" applyAlignment="1" applyProtection="1">
      <alignment horizontal="center" vertical="center"/>
      <protection hidden="1"/>
    </xf>
    <xf numFmtId="4" fontId="7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170" fontId="0" fillId="0" borderId="0" xfId="0" applyNumberForma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4" fontId="28" fillId="0" borderId="0" xfId="0" applyNumberFormat="1" applyFont="1" applyAlignment="1" applyProtection="1">
      <alignment horizontal="center" vertical="center"/>
      <protection hidden="1"/>
    </xf>
    <xf numFmtId="4" fontId="19" fillId="0" borderId="0" xfId="0" applyNumberFormat="1" applyFont="1" applyAlignment="1" applyProtection="1">
      <alignment horizontal="right" vertical="center"/>
      <protection locked="0"/>
    </xf>
    <xf numFmtId="4" fontId="26" fillId="0" borderId="24" xfId="0" applyNumberFormat="1" applyFont="1" applyBorder="1" applyAlignment="1" applyProtection="1">
      <alignment horizontal="right" vertical="center"/>
      <protection hidden="1"/>
    </xf>
    <xf numFmtId="0" fontId="26" fillId="0" borderId="36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" fillId="0" borderId="23" xfId="0" quotePrefix="1" applyFont="1" applyBorder="1" applyAlignment="1" applyProtection="1">
      <alignment horizontal="right" vertical="center"/>
      <protection locked="0"/>
    </xf>
    <xf numFmtId="0" fontId="16" fillId="0" borderId="32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32" fillId="0" borderId="41" xfId="0" applyFont="1" applyBorder="1" applyAlignment="1" applyProtection="1">
      <alignment horizontal="center" vertical="center" wrapText="1"/>
      <protection locked="0"/>
    </xf>
    <xf numFmtId="0" fontId="32" fillId="0" borderId="42" xfId="0" applyFont="1" applyBorder="1" applyAlignment="1" applyProtection="1">
      <alignment horizontal="center" vertical="center" wrapText="1"/>
      <protection locked="0"/>
    </xf>
    <xf numFmtId="0" fontId="32" fillId="0" borderId="4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10" xfId="0" applyFont="1" applyBorder="1" applyAlignment="1" applyProtection="1">
      <alignment horizontal="right" vertical="center"/>
      <protection hidden="1"/>
    </xf>
    <xf numFmtId="168" fontId="2" fillId="0" borderId="22" xfId="0" applyNumberFormat="1" applyFont="1" applyBorder="1" applyAlignment="1" applyProtection="1">
      <alignment horizontal="right" vertical="center"/>
      <protection hidden="1"/>
    </xf>
    <xf numFmtId="0" fontId="2" fillId="0" borderId="29" xfId="0" applyFont="1" applyBorder="1" applyAlignment="1" applyProtection="1">
      <alignment horizontal="right" vertical="center"/>
      <protection hidden="1"/>
    </xf>
    <xf numFmtId="0" fontId="2" fillId="0" borderId="25" xfId="0" applyFont="1" applyBorder="1" applyAlignment="1" applyProtection="1">
      <alignment horizontal="right" vertical="center"/>
      <protection hidden="1"/>
    </xf>
    <xf numFmtId="168" fontId="2" fillId="0" borderId="35" xfId="0" applyNumberFormat="1" applyFont="1" applyBorder="1" applyAlignment="1" applyProtection="1">
      <alignment horizontal="right" vertical="center"/>
      <protection hidden="1"/>
    </xf>
    <xf numFmtId="168" fontId="2" fillId="0" borderId="26" xfId="0" applyNumberFormat="1" applyFont="1" applyBorder="1" applyAlignment="1" applyProtection="1">
      <alignment horizontal="right" vertical="center"/>
      <protection hidden="1"/>
    </xf>
    <xf numFmtId="168" fontId="2" fillId="0" borderId="28" xfId="0" applyNumberFormat="1" applyFont="1" applyBorder="1" applyAlignment="1" applyProtection="1">
      <alignment horizontal="right" vertical="center"/>
      <protection hidden="1"/>
    </xf>
    <xf numFmtId="0" fontId="2" fillId="0" borderId="27" xfId="0" applyFont="1" applyBorder="1" applyAlignment="1" applyProtection="1">
      <alignment horizontal="right" vertical="center"/>
      <protection hidden="1"/>
    </xf>
    <xf numFmtId="0" fontId="2" fillId="0" borderId="20" xfId="0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35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3" fillId="0" borderId="17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top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3" fillId="0" borderId="10" xfId="0" applyFont="1" applyBorder="1" applyAlignment="1" applyProtection="1">
      <alignment horizontal="right" vertical="center"/>
      <protection hidden="1"/>
    </xf>
    <xf numFmtId="168" fontId="2" fillId="0" borderId="0" xfId="0" applyNumberFormat="1" applyFont="1" applyAlignment="1" applyProtection="1">
      <alignment horizontal="right" vertical="center"/>
      <protection hidden="1"/>
    </xf>
    <xf numFmtId="168" fontId="16" fillId="0" borderId="18" xfId="0" applyNumberFormat="1" applyFont="1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2" fillId="0" borderId="24" xfId="0" applyFont="1" applyBorder="1" applyAlignment="1" applyProtection="1">
      <alignment horizontal="right"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9" xfId="0" applyFont="1" applyBorder="1" applyAlignment="1" applyProtection="1">
      <alignment vertical="center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26" xfId="0" applyFont="1" applyBorder="1" applyAlignment="1" applyProtection="1">
      <alignment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169" fontId="7" fillId="0" borderId="17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29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37" fillId="0" borderId="58" xfId="0" applyFont="1" applyBorder="1" applyAlignment="1" applyProtection="1">
      <alignment horizontal="center" vertical="center"/>
      <protection hidden="1"/>
    </xf>
    <xf numFmtId="9" fontId="37" fillId="0" borderId="58" xfId="0" applyNumberFormat="1" applyFont="1" applyBorder="1" applyAlignment="1" applyProtection="1">
      <alignment horizontal="center" vertical="center"/>
      <protection hidden="1"/>
    </xf>
    <xf numFmtId="4" fontId="22" fillId="0" borderId="0" xfId="1" applyNumberFormat="1" applyFont="1" applyFill="1" applyBorder="1" applyAlignment="1" applyProtection="1">
      <alignment horizontal="center" vertical="center"/>
      <protection hidden="1"/>
    </xf>
    <xf numFmtId="4" fontId="3" fillId="0" borderId="0" xfId="1" applyNumberFormat="1" applyFont="1" applyFill="1" applyBorder="1" applyAlignment="1" applyProtection="1">
      <alignment vertical="center" wrapText="1"/>
      <protection hidden="1"/>
    </xf>
    <xf numFmtId="0" fontId="37" fillId="0" borderId="59" xfId="0" applyFont="1" applyBorder="1" applyAlignment="1" applyProtection="1">
      <alignment horizontal="center" vertical="center"/>
      <protection hidden="1"/>
    </xf>
    <xf numFmtId="9" fontId="37" fillId="0" borderId="59" xfId="0" applyNumberFormat="1" applyFont="1" applyBorder="1" applyAlignment="1" applyProtection="1">
      <alignment horizontal="center" vertical="center"/>
      <protection hidden="1"/>
    </xf>
    <xf numFmtId="168" fontId="1" fillId="0" borderId="18" xfId="0" applyNumberFormat="1" applyFont="1" applyBorder="1" applyAlignment="1" applyProtection="1">
      <alignment horizontal="right" vertical="center"/>
      <protection hidden="1"/>
    </xf>
    <xf numFmtId="168" fontId="10" fillId="0" borderId="8" xfId="1" applyNumberFormat="1" applyFont="1" applyFill="1" applyBorder="1" applyAlignment="1" applyProtection="1">
      <alignment horizontal="right" vertical="center"/>
      <protection hidden="1"/>
    </xf>
    <xf numFmtId="4" fontId="3" fillId="0" borderId="26" xfId="1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vertical="center" textRotation="90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horizontal="center" vertical="center"/>
    </xf>
    <xf numFmtId="0" fontId="41" fillId="0" borderId="0" xfId="2" applyFont="1" applyAlignment="1" applyProtection="1">
      <alignment horizontal="right" vertical="center"/>
      <protection locked="0"/>
    </xf>
    <xf numFmtId="0" fontId="41" fillId="0" borderId="0" xfId="2" applyFont="1" applyAlignment="1" applyProtection="1">
      <alignment horizontal="left" vertical="center"/>
      <protection locked="0"/>
    </xf>
    <xf numFmtId="0" fontId="41" fillId="0" borderId="0" xfId="2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6" fillId="9" borderId="0" xfId="2" applyFill="1" applyAlignment="1" applyProtection="1">
      <alignment horizontal="right" vertical="center"/>
      <protection locked="0"/>
    </xf>
    <xf numFmtId="0" fontId="36" fillId="0" borderId="0" xfId="2" applyAlignment="1" applyProtection="1">
      <alignment horizontal="left" vertical="center"/>
      <protection locked="0"/>
    </xf>
    <xf numFmtId="0" fontId="36" fillId="0" borderId="0" xfId="2" applyAlignment="1" applyProtection="1">
      <alignment vertical="center"/>
      <protection locked="0"/>
    </xf>
    <xf numFmtId="0" fontId="36" fillId="10" borderId="0" xfId="2" applyFill="1" applyAlignment="1" applyProtection="1">
      <alignment horizontal="right" vertical="center"/>
      <protection locked="0"/>
    </xf>
    <xf numFmtId="0" fontId="36" fillId="11" borderId="0" xfId="2" applyFill="1" applyAlignment="1" applyProtection="1">
      <alignment horizontal="right" vertical="center"/>
      <protection locked="0"/>
    </xf>
    <xf numFmtId="0" fontId="36" fillId="0" borderId="0" xfId="2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7" fillId="13" borderId="3" xfId="0" applyFont="1" applyFill="1" applyBorder="1" applyAlignment="1" applyProtection="1">
      <alignment horizontal="center" vertical="center"/>
      <protection hidden="1"/>
    </xf>
    <xf numFmtId="0" fontId="7" fillId="13" borderId="0" xfId="0" applyFont="1" applyFill="1" applyAlignment="1" applyProtection="1">
      <alignment horizontal="center" vertical="center"/>
      <protection hidden="1"/>
    </xf>
    <xf numFmtId="0" fontId="7" fillId="14" borderId="0" xfId="0" applyFont="1" applyFill="1" applyAlignment="1" applyProtection="1">
      <alignment horizontal="center" vertical="center"/>
      <protection hidden="1"/>
    </xf>
    <xf numFmtId="0" fontId="7" fillId="14" borderId="17" xfId="0" applyFont="1" applyFill="1" applyBorder="1" applyAlignment="1" applyProtection="1">
      <alignment horizontal="center" vertical="center"/>
      <protection hidden="1"/>
    </xf>
    <xf numFmtId="0" fontId="1" fillId="15" borderId="0" xfId="0" applyFont="1" applyFill="1" applyAlignment="1" applyProtection="1">
      <alignment horizontal="left" vertical="center" wrapText="1"/>
      <protection hidden="1"/>
    </xf>
    <xf numFmtId="0" fontId="1" fillId="12" borderId="0" xfId="0" applyFont="1" applyFill="1" applyAlignment="1" applyProtection="1">
      <alignment horizontal="left" vertical="center" wrapText="1"/>
      <protection hidden="1"/>
    </xf>
    <xf numFmtId="168" fontId="16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textRotation="90"/>
      <protection hidden="1"/>
    </xf>
    <xf numFmtId="0" fontId="7" fillId="9" borderId="0" xfId="0" applyFont="1" applyFill="1" applyAlignment="1" applyProtection="1">
      <alignment horizontal="center" vertical="center" wrapText="1"/>
      <protection hidden="1"/>
    </xf>
    <xf numFmtId="0" fontId="7" fillId="14" borderId="0" xfId="0" applyFont="1" applyFill="1" applyAlignment="1" applyProtection="1">
      <alignment horizontal="center" vertical="center" wrapText="1"/>
      <protection hidden="1"/>
    </xf>
    <xf numFmtId="0" fontId="7" fillId="14" borderId="17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170" fontId="0" fillId="0" borderId="0" xfId="0" applyNumberFormat="1" applyAlignment="1" applyProtection="1">
      <alignment horizontal="left" vertical="center"/>
      <protection hidden="1"/>
    </xf>
    <xf numFmtId="168" fontId="30" fillId="0" borderId="0" xfId="0" applyNumberFormat="1" applyFont="1" applyAlignment="1" applyProtection="1">
      <alignment horizontal="right" vertical="center"/>
      <protection hidden="1"/>
    </xf>
    <xf numFmtId="0" fontId="44" fillId="0" borderId="0" xfId="0" applyFont="1" applyAlignment="1" applyProtection="1">
      <alignment horizontal="right" vertical="top"/>
      <protection hidden="1"/>
    </xf>
    <xf numFmtId="0" fontId="48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170" fontId="0" fillId="0" borderId="0" xfId="0" applyNumberFormat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right" vertical="center" wrapText="1"/>
      <protection hidden="1"/>
    </xf>
    <xf numFmtId="4" fontId="1" fillId="0" borderId="0" xfId="0" applyNumberFormat="1" applyFont="1" applyAlignment="1" applyProtection="1">
      <alignment horizontal="right" vertical="center"/>
      <protection hidden="1"/>
    </xf>
    <xf numFmtId="166" fontId="7" fillId="0" borderId="0" xfId="0" applyNumberFormat="1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right" vertical="top"/>
      <protection hidden="1"/>
    </xf>
    <xf numFmtId="168" fontId="2" fillId="0" borderId="40" xfId="0" applyNumberFormat="1" applyFont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 wrapText="1"/>
      <protection hidden="1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0" fontId="32" fillId="0" borderId="44" xfId="0" applyFont="1" applyBorder="1" applyAlignment="1" applyProtection="1">
      <alignment horizontal="center" vertical="center" wrapText="1"/>
      <protection locked="0"/>
    </xf>
    <xf numFmtId="0" fontId="32" fillId="16" borderId="60" xfId="0" applyFont="1" applyFill="1" applyBorder="1" applyAlignment="1" applyProtection="1">
      <alignment horizontal="center" vertical="center" wrapText="1"/>
      <protection locked="0"/>
    </xf>
    <xf numFmtId="0" fontId="32" fillId="16" borderId="71" xfId="0" applyFont="1" applyFill="1" applyBorder="1" applyAlignment="1" applyProtection="1">
      <alignment horizontal="center" vertical="center" wrapText="1"/>
      <protection locked="0"/>
    </xf>
    <xf numFmtId="0" fontId="32" fillId="16" borderId="6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top"/>
      <protection hidden="1"/>
    </xf>
    <xf numFmtId="14" fontId="6" fillId="0" borderId="0" xfId="0" applyNumberFormat="1" applyFont="1" applyAlignment="1" applyProtection="1">
      <alignment horizontal="left" vertical="top"/>
      <protection locked="0"/>
    </xf>
    <xf numFmtId="0" fontId="46" fillId="8" borderId="0" xfId="0" applyFont="1" applyFill="1" applyAlignment="1" applyProtection="1">
      <alignment horizontal="center" vertical="center" textRotation="90" wrapText="1"/>
      <protection hidden="1"/>
    </xf>
    <xf numFmtId="3" fontId="7" fillId="0" borderId="0" xfId="0" applyNumberFormat="1" applyFont="1" applyAlignment="1" applyProtection="1">
      <alignment horizontal="center" vertical="center" wrapText="1"/>
      <protection hidden="1"/>
    </xf>
    <xf numFmtId="164" fontId="29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right" vertical="center" wrapText="1"/>
      <protection hidden="1"/>
    </xf>
    <xf numFmtId="0" fontId="18" fillId="12" borderId="0" xfId="0" applyFont="1" applyFill="1" applyAlignment="1" applyProtection="1">
      <alignment horizontal="left" vertical="center" wrapText="1"/>
      <protection hidden="1"/>
    </xf>
    <xf numFmtId="0" fontId="18" fillId="12" borderId="32" xfId="0" applyFont="1" applyFill="1" applyBorder="1" applyAlignment="1" applyProtection="1">
      <alignment horizontal="left" vertical="center" wrapText="1"/>
      <protection hidden="1"/>
    </xf>
    <xf numFmtId="0" fontId="18" fillId="12" borderId="33" xfId="0" applyFont="1" applyFill="1" applyBorder="1" applyAlignment="1" applyProtection="1">
      <alignment horizontal="left" vertical="center" wrapText="1"/>
      <protection hidden="1"/>
    </xf>
    <xf numFmtId="0" fontId="18" fillId="12" borderId="30" xfId="0" applyFont="1" applyFill="1" applyBorder="1" applyAlignment="1" applyProtection="1">
      <alignment horizontal="left" vertical="center" wrapText="1"/>
      <protection hidden="1"/>
    </xf>
    <xf numFmtId="0" fontId="3" fillId="15" borderId="32" xfId="0" applyFont="1" applyFill="1" applyBorder="1" applyAlignment="1" applyProtection="1">
      <alignment horizontal="left" vertical="center"/>
      <protection hidden="1"/>
    </xf>
    <xf numFmtId="0" fontId="3" fillId="15" borderId="33" xfId="0" applyFont="1" applyFill="1" applyBorder="1" applyAlignment="1" applyProtection="1">
      <alignment horizontal="left" vertical="center"/>
      <protection hidden="1"/>
    </xf>
    <xf numFmtId="0" fontId="3" fillId="15" borderId="10" xfId="0" applyFont="1" applyFill="1" applyBorder="1" applyAlignment="1" applyProtection="1">
      <alignment horizontal="left" vertical="center"/>
      <protection hidden="1"/>
    </xf>
    <xf numFmtId="0" fontId="3" fillId="15" borderId="22" xfId="0" applyFont="1" applyFill="1" applyBorder="1" applyAlignment="1" applyProtection="1">
      <alignment horizontal="left" vertical="center"/>
      <protection hidden="1"/>
    </xf>
    <xf numFmtId="0" fontId="18" fillId="15" borderId="32" xfId="0" applyFont="1" applyFill="1" applyBorder="1" applyAlignment="1" applyProtection="1">
      <alignment horizontal="left" vertical="center" wrapText="1"/>
      <protection hidden="1"/>
    </xf>
    <xf numFmtId="0" fontId="18" fillId="15" borderId="33" xfId="0" applyFont="1" applyFill="1" applyBorder="1" applyAlignment="1" applyProtection="1">
      <alignment horizontal="left" vertical="center" wrapText="1"/>
      <protection hidden="1"/>
    </xf>
    <xf numFmtId="0" fontId="18" fillId="15" borderId="10" xfId="0" applyFont="1" applyFill="1" applyBorder="1" applyAlignment="1" applyProtection="1">
      <alignment horizontal="left" vertical="center" wrapText="1"/>
      <protection hidden="1"/>
    </xf>
    <xf numFmtId="0" fontId="18" fillId="15" borderId="22" xfId="0" applyFont="1" applyFill="1" applyBorder="1" applyAlignment="1" applyProtection="1">
      <alignment horizontal="left" vertical="center" wrapText="1"/>
      <protection hidden="1"/>
    </xf>
    <xf numFmtId="0" fontId="7" fillId="16" borderId="19" xfId="0" applyFont="1" applyFill="1" applyBorder="1" applyAlignment="1" applyProtection="1">
      <alignment horizontal="left" vertical="center" wrapText="1"/>
      <protection hidden="1"/>
    </xf>
    <xf numFmtId="0" fontId="7" fillId="16" borderId="10" xfId="0" applyFont="1" applyFill="1" applyBorder="1" applyAlignment="1" applyProtection="1">
      <alignment horizontal="left" vertical="center" wrapText="1"/>
      <protection hidden="1"/>
    </xf>
    <xf numFmtId="0" fontId="7" fillId="16" borderId="22" xfId="0" applyFont="1" applyFill="1" applyBorder="1" applyAlignment="1" applyProtection="1">
      <alignment horizontal="left" vertical="center" wrapText="1"/>
      <protection hidden="1"/>
    </xf>
    <xf numFmtId="0" fontId="7" fillId="16" borderId="20" xfId="0" applyFont="1" applyFill="1" applyBorder="1" applyAlignment="1" applyProtection="1">
      <alignment horizontal="left" vertical="center" wrapText="1"/>
      <protection hidden="1"/>
    </xf>
    <xf numFmtId="0" fontId="7" fillId="16" borderId="0" xfId="0" applyFont="1" applyFill="1" applyAlignment="1" applyProtection="1">
      <alignment horizontal="left" vertical="center" wrapText="1"/>
      <protection hidden="1"/>
    </xf>
    <xf numFmtId="0" fontId="7" fillId="16" borderId="8" xfId="0" applyFont="1" applyFill="1" applyBorder="1" applyAlignment="1" applyProtection="1">
      <alignment horizontal="left" vertical="center" wrapText="1"/>
      <protection hidden="1"/>
    </xf>
    <xf numFmtId="0" fontId="7" fillId="16" borderId="21" xfId="0" applyFont="1" applyFill="1" applyBorder="1" applyAlignment="1" applyProtection="1">
      <alignment horizontal="left" vertical="center" wrapText="1"/>
      <protection hidden="1"/>
    </xf>
    <xf numFmtId="0" fontId="7" fillId="16" borderId="17" xfId="0" applyFont="1" applyFill="1" applyBorder="1" applyAlignment="1" applyProtection="1">
      <alignment horizontal="left" vertical="center" wrapText="1"/>
      <protection hidden="1"/>
    </xf>
    <xf numFmtId="0" fontId="7" fillId="16" borderId="18" xfId="0" applyFont="1" applyFill="1" applyBorder="1" applyAlignment="1" applyProtection="1">
      <alignment horizontal="left" vertical="center" wrapText="1"/>
      <protection hidden="1"/>
    </xf>
    <xf numFmtId="0" fontId="7" fillId="16" borderId="61" xfId="0" applyFont="1" applyFill="1" applyBorder="1" applyAlignment="1" applyProtection="1">
      <alignment horizontal="right" vertical="center"/>
      <protection hidden="1"/>
    </xf>
    <xf numFmtId="0" fontId="7" fillId="16" borderId="62" xfId="0" applyFont="1" applyFill="1" applyBorder="1" applyAlignment="1" applyProtection="1">
      <alignment horizontal="right" vertical="center"/>
      <protection hidden="1"/>
    </xf>
    <xf numFmtId="168" fontId="15" fillId="16" borderId="62" xfId="0" applyNumberFormat="1" applyFont="1" applyFill="1" applyBorder="1" applyAlignment="1" applyProtection="1">
      <alignment horizontal="right" vertical="center"/>
      <protection hidden="1"/>
    </xf>
    <xf numFmtId="168" fontId="15" fillId="16" borderId="63" xfId="0" applyNumberFormat="1" applyFont="1" applyFill="1" applyBorder="1" applyAlignment="1" applyProtection="1">
      <alignment horizontal="right" vertical="center"/>
      <protection hidden="1"/>
    </xf>
    <xf numFmtId="0" fontId="7" fillId="16" borderId="68" xfId="0" applyFont="1" applyFill="1" applyBorder="1" applyAlignment="1" applyProtection="1">
      <alignment horizontal="right" vertical="center"/>
      <protection hidden="1"/>
    </xf>
    <xf numFmtId="0" fontId="7" fillId="16" borderId="69" xfId="0" applyFont="1" applyFill="1" applyBorder="1" applyAlignment="1" applyProtection="1">
      <alignment horizontal="right" vertical="center"/>
      <protection hidden="1"/>
    </xf>
    <xf numFmtId="168" fontId="15" fillId="16" borderId="69" xfId="0" applyNumberFormat="1" applyFont="1" applyFill="1" applyBorder="1" applyAlignment="1" applyProtection="1">
      <alignment horizontal="right" vertical="center"/>
      <protection hidden="1"/>
    </xf>
    <xf numFmtId="168" fontId="15" fillId="16" borderId="70" xfId="0" applyNumberFormat="1" applyFont="1" applyFill="1" applyBorder="1" applyAlignment="1" applyProtection="1">
      <alignment horizontal="right" vertical="center"/>
      <protection hidden="1"/>
    </xf>
    <xf numFmtId="0" fontId="3" fillId="16" borderId="21" xfId="0" applyFont="1" applyFill="1" applyBorder="1" applyAlignment="1" applyProtection="1">
      <alignment horizontal="right" vertical="center"/>
      <protection hidden="1"/>
    </xf>
    <xf numFmtId="0" fontId="3" fillId="16" borderId="17" xfId="0" applyFont="1" applyFill="1" applyBorder="1" applyAlignment="1" applyProtection="1">
      <alignment horizontal="right" vertical="center"/>
      <protection hidden="1"/>
    </xf>
    <xf numFmtId="0" fontId="3" fillId="16" borderId="64" xfId="0" applyFont="1" applyFill="1" applyBorder="1" applyAlignment="1" applyProtection="1">
      <alignment horizontal="right" vertical="center"/>
      <protection hidden="1"/>
    </xf>
    <xf numFmtId="168" fontId="16" fillId="16" borderId="65" xfId="0" applyNumberFormat="1" applyFont="1" applyFill="1" applyBorder="1" applyAlignment="1" applyProtection="1">
      <alignment horizontal="right" vertical="center"/>
      <protection hidden="1"/>
    </xf>
    <xf numFmtId="168" fontId="16" fillId="16" borderId="66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68" fontId="15" fillId="0" borderId="0" xfId="0" applyNumberFormat="1" applyFont="1" applyAlignment="1" applyProtection="1">
      <alignment horizontal="right" vertical="center"/>
      <protection hidden="1"/>
    </xf>
    <xf numFmtId="168" fontId="15" fillId="0" borderId="8" xfId="0" applyNumberFormat="1" applyFont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8" fillId="15" borderId="0" xfId="0" applyFont="1" applyFill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righ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right" vertical="top"/>
      <protection hidden="1"/>
    </xf>
    <xf numFmtId="0" fontId="3" fillId="7" borderId="32" xfId="0" applyFont="1" applyFill="1" applyBorder="1" applyAlignment="1" applyProtection="1">
      <alignment horizontal="left" vertical="center"/>
      <protection hidden="1"/>
    </xf>
    <xf numFmtId="0" fontId="3" fillId="7" borderId="33" xfId="0" applyFont="1" applyFill="1" applyBorder="1" applyAlignment="1" applyProtection="1">
      <alignment horizontal="left" vertical="center"/>
      <protection hidden="1"/>
    </xf>
    <xf numFmtId="0" fontId="3" fillId="7" borderId="30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right" vertical="center"/>
      <protection hidden="1"/>
    </xf>
    <xf numFmtId="0" fontId="7" fillId="0" borderId="10" xfId="0" applyFont="1" applyBorder="1" applyAlignment="1" applyProtection="1">
      <alignment horizontal="right" vertical="center"/>
      <protection hidden="1"/>
    </xf>
    <xf numFmtId="0" fontId="7" fillId="0" borderId="38" xfId="0" applyFont="1" applyBorder="1" applyAlignment="1" applyProtection="1">
      <alignment horizontal="right" vertical="center"/>
      <protection hidden="1"/>
    </xf>
    <xf numFmtId="0" fontId="7" fillId="0" borderId="20" xfId="0" applyFont="1" applyBorder="1" applyAlignment="1" applyProtection="1">
      <alignment horizontal="right" vertical="center"/>
      <protection hidden="1"/>
    </xf>
    <xf numFmtId="0" fontId="7" fillId="0" borderId="26" xfId="0" applyFont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right" vertical="center"/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7" fillId="0" borderId="28" xfId="0" applyFont="1" applyBorder="1" applyAlignment="1" applyProtection="1">
      <alignment horizontal="right" vertical="center"/>
      <protection hidden="1"/>
    </xf>
    <xf numFmtId="0" fontId="14" fillId="3" borderId="32" xfId="0" applyFont="1" applyFill="1" applyBorder="1" applyAlignment="1" applyProtection="1">
      <alignment horizontal="left" vertical="center"/>
      <protection hidden="1"/>
    </xf>
    <xf numFmtId="0" fontId="14" fillId="3" borderId="33" xfId="0" applyFont="1" applyFill="1" applyBorder="1" applyAlignment="1" applyProtection="1">
      <alignment horizontal="left" vertical="center"/>
      <protection hidden="1"/>
    </xf>
    <xf numFmtId="0" fontId="14" fillId="3" borderId="3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168" fontId="2" fillId="0" borderId="0" xfId="0" applyNumberFormat="1" applyFont="1" applyAlignment="1" applyProtection="1">
      <alignment horizontal="right" vertical="center"/>
      <protection hidden="1"/>
    </xf>
    <xf numFmtId="168" fontId="2" fillId="0" borderId="8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168" fontId="2" fillId="0" borderId="2" xfId="0" applyNumberFormat="1" applyFont="1" applyBorder="1" applyAlignment="1" applyProtection="1">
      <alignment horizontal="right" vertical="center"/>
      <protection hidden="1"/>
    </xf>
    <xf numFmtId="168" fontId="2" fillId="0" borderId="9" xfId="0" applyNumberFormat="1" applyFont="1" applyBorder="1" applyAlignment="1" applyProtection="1">
      <alignment horizontal="right" vertical="center"/>
      <protection hidden="1"/>
    </xf>
    <xf numFmtId="0" fontId="33" fillId="0" borderId="49" xfId="0" applyFont="1" applyBorder="1" applyAlignment="1" applyProtection="1">
      <alignment horizontal="right" vertical="center"/>
      <protection hidden="1"/>
    </xf>
    <xf numFmtId="0" fontId="33" fillId="0" borderId="3" xfId="0" applyFont="1" applyBorder="1" applyAlignment="1" applyProtection="1">
      <alignment horizontal="right" vertical="center"/>
      <protection hidden="1"/>
    </xf>
    <xf numFmtId="0" fontId="33" fillId="0" borderId="35" xfId="0" applyFont="1" applyBorder="1" applyAlignment="1" applyProtection="1">
      <alignment horizontal="right" vertical="center"/>
      <protection hidden="1"/>
    </xf>
    <xf numFmtId="0" fontId="33" fillId="0" borderId="20" xfId="0" applyFont="1" applyBorder="1" applyAlignment="1" applyProtection="1">
      <alignment horizontal="right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33" fillId="0" borderId="26" xfId="0" applyFont="1" applyBorder="1" applyAlignment="1" applyProtection="1">
      <alignment horizontal="right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168" fontId="0" fillId="0" borderId="22" xfId="0" applyNumberFormat="1" applyBorder="1" applyAlignment="1" applyProtection="1">
      <alignment horizontal="center" vertical="center"/>
      <protection hidden="1"/>
    </xf>
    <xf numFmtId="168" fontId="0" fillId="0" borderId="8" xfId="0" applyNumberForma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168" fontId="0" fillId="0" borderId="35" xfId="0" applyNumberFormat="1" applyBorder="1" applyAlignment="1" applyProtection="1">
      <alignment horizontal="center" vertical="center"/>
      <protection hidden="1"/>
    </xf>
    <xf numFmtId="168" fontId="0" fillId="0" borderId="26" xfId="0" applyNumberFormat="1" applyBorder="1" applyAlignment="1" applyProtection="1">
      <alignment horizontal="center" vertical="center"/>
      <protection hidden="1"/>
    </xf>
    <xf numFmtId="168" fontId="0" fillId="0" borderId="18" xfId="0" applyNumberFormat="1" applyBorder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 wrapText="1"/>
      <protection hidden="1"/>
    </xf>
    <xf numFmtId="0" fontId="7" fillId="0" borderId="48" xfId="0" applyFont="1" applyBorder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/>
      <protection hidden="1"/>
    </xf>
    <xf numFmtId="0" fontId="7" fillId="0" borderId="56" xfId="0" applyFont="1" applyBorder="1" applyAlignment="1" applyProtection="1">
      <alignment horizontal="center" vertical="center"/>
      <protection hidden="1"/>
    </xf>
    <xf numFmtId="0" fontId="7" fillId="0" borderId="57" xfId="0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168" fontId="0" fillId="0" borderId="28" xfId="0" applyNumberForma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 wrapText="1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7" fillId="0" borderId="4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right" vertical="center"/>
      <protection hidden="1"/>
    </xf>
    <xf numFmtId="0" fontId="34" fillId="0" borderId="3" xfId="0" applyFont="1" applyBorder="1" applyAlignment="1" applyProtection="1">
      <alignment horizontal="right" vertical="center"/>
      <protection hidden="1"/>
    </xf>
    <xf numFmtId="168" fontId="34" fillId="0" borderId="3" xfId="0" applyNumberFormat="1" applyFont="1" applyBorder="1" applyAlignment="1" applyProtection="1">
      <alignment horizontal="right" vertical="center"/>
      <protection hidden="1"/>
    </xf>
    <xf numFmtId="168" fontId="34" fillId="0" borderId="4" xfId="0" applyNumberFormat="1" applyFont="1" applyBorder="1" applyAlignment="1" applyProtection="1">
      <alignment horizontal="right" vertical="center"/>
      <protection hidden="1"/>
    </xf>
    <xf numFmtId="0" fontId="34" fillId="0" borderId="25" xfId="0" applyFont="1" applyBorder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right" vertical="center"/>
      <protection hidden="1"/>
    </xf>
    <xf numFmtId="168" fontId="34" fillId="0" borderId="0" xfId="0" applyNumberFormat="1" applyFont="1" applyAlignment="1" applyProtection="1">
      <alignment horizontal="right" vertical="center"/>
      <protection hidden="1"/>
    </xf>
    <xf numFmtId="168" fontId="34" fillId="0" borderId="8" xfId="0" applyNumberFormat="1" applyFont="1" applyBorder="1" applyAlignment="1" applyProtection="1">
      <alignment horizontal="right" vertical="center"/>
      <protection hidden="1"/>
    </xf>
    <xf numFmtId="0" fontId="16" fillId="3" borderId="17" xfId="0" applyFont="1" applyFill="1" applyBorder="1" applyAlignment="1" applyProtection="1">
      <alignment horizontal="right" vertical="center"/>
      <protection hidden="1"/>
    </xf>
    <xf numFmtId="168" fontId="16" fillId="3" borderId="17" xfId="0" applyNumberFormat="1" applyFont="1" applyFill="1" applyBorder="1" applyAlignment="1" applyProtection="1">
      <alignment vertical="center"/>
      <protection hidden="1"/>
    </xf>
    <xf numFmtId="168" fontId="16" fillId="3" borderId="18" xfId="0" applyNumberFormat="1" applyFont="1" applyFill="1" applyBorder="1" applyAlignment="1" applyProtection="1">
      <alignment vertical="center"/>
      <protection hidden="1"/>
    </xf>
    <xf numFmtId="0" fontId="16" fillId="7" borderId="19" xfId="0" applyFont="1" applyFill="1" applyBorder="1" applyAlignment="1" applyProtection="1">
      <alignment horizontal="center" vertical="center" wrapText="1"/>
      <protection hidden="1"/>
    </xf>
    <xf numFmtId="0" fontId="16" fillId="7" borderId="10" xfId="0" applyFont="1" applyFill="1" applyBorder="1" applyAlignment="1" applyProtection="1">
      <alignment horizontal="center" vertical="center" wrapText="1"/>
      <protection hidden="1"/>
    </xf>
    <xf numFmtId="0" fontId="16" fillId="7" borderId="10" xfId="0" applyFont="1" applyFill="1" applyBorder="1" applyAlignment="1" applyProtection="1">
      <alignment horizontal="center" vertical="center"/>
      <protection hidden="1"/>
    </xf>
    <xf numFmtId="0" fontId="16" fillId="7" borderId="38" xfId="0" applyFont="1" applyFill="1" applyBorder="1" applyAlignment="1" applyProtection="1">
      <alignment horizontal="center" vertical="center"/>
      <protection hidden="1"/>
    </xf>
    <xf numFmtId="0" fontId="16" fillId="7" borderId="20" xfId="0" applyFont="1" applyFill="1" applyBorder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/>
      <protection hidden="1"/>
    </xf>
    <xf numFmtId="0" fontId="16" fillId="7" borderId="26" xfId="0" applyFont="1" applyFill="1" applyBorder="1" applyAlignment="1" applyProtection="1">
      <alignment horizontal="center" vertical="center"/>
      <protection hidden="1"/>
    </xf>
    <xf numFmtId="0" fontId="16" fillId="7" borderId="21" xfId="0" applyFont="1" applyFill="1" applyBorder="1" applyAlignment="1" applyProtection="1">
      <alignment horizontal="center" vertical="center"/>
      <protection hidden="1"/>
    </xf>
    <xf numFmtId="0" fontId="16" fillId="7" borderId="17" xfId="0" applyFont="1" applyFill="1" applyBorder="1" applyAlignment="1" applyProtection="1">
      <alignment horizontal="center" vertical="center"/>
      <protection hidden="1"/>
    </xf>
    <xf numFmtId="0" fontId="16" fillId="7" borderId="39" xfId="0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right" vertical="center"/>
      <protection hidden="1"/>
    </xf>
    <xf numFmtId="168" fontId="15" fillId="0" borderId="10" xfId="0" applyNumberFormat="1" applyFont="1" applyBorder="1" applyAlignment="1" applyProtection="1">
      <alignment horizontal="right" vertical="center"/>
      <protection hidden="1"/>
    </xf>
    <xf numFmtId="168" fontId="15" fillId="0" borderId="22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34" xfId="0" applyFont="1" applyBorder="1" applyAlignment="1" applyProtection="1">
      <alignment horizontal="right" vertical="center"/>
      <protection hidden="1"/>
    </xf>
    <xf numFmtId="0" fontId="3" fillId="0" borderId="24" xfId="0" applyFont="1" applyBorder="1" applyAlignment="1" applyProtection="1">
      <alignment horizontal="right" vertical="center"/>
      <protection hidden="1"/>
    </xf>
    <xf numFmtId="168" fontId="15" fillId="0" borderId="24" xfId="0" applyNumberFormat="1" applyFont="1" applyBorder="1" applyAlignment="1" applyProtection="1">
      <alignment horizontal="right" vertical="center"/>
      <protection hidden="1"/>
    </xf>
    <xf numFmtId="168" fontId="15" fillId="0" borderId="40" xfId="0" applyNumberFormat="1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3" fillId="12" borderId="19" xfId="0" applyFont="1" applyFill="1" applyBorder="1" applyAlignment="1" applyProtection="1">
      <alignment horizontal="left" vertical="center"/>
      <protection hidden="1"/>
    </xf>
    <xf numFmtId="0" fontId="3" fillId="12" borderId="10" xfId="0" applyFont="1" applyFill="1" applyBorder="1" applyAlignment="1" applyProtection="1">
      <alignment horizontal="left" vertical="center"/>
      <protection hidden="1"/>
    </xf>
    <xf numFmtId="0" fontId="3" fillId="12" borderId="22" xfId="0" applyFont="1" applyFill="1" applyBorder="1" applyAlignment="1" applyProtection="1">
      <alignment horizontal="left" vertical="center"/>
      <protection hidden="1"/>
    </xf>
    <xf numFmtId="168" fontId="16" fillId="0" borderId="50" xfId="0" applyNumberFormat="1" applyFont="1" applyBorder="1" applyAlignment="1" applyProtection="1">
      <alignment horizontal="right" vertical="center"/>
      <protection hidden="1"/>
    </xf>
    <xf numFmtId="168" fontId="16" fillId="0" borderId="51" xfId="0" applyNumberFormat="1" applyFont="1" applyBorder="1" applyAlignment="1" applyProtection="1">
      <alignment horizontal="right" vertical="center"/>
      <protection hidden="1"/>
    </xf>
    <xf numFmtId="0" fontId="18" fillId="0" borderId="19" xfId="0" applyFont="1" applyBorder="1" applyAlignment="1" applyProtection="1">
      <alignment horizontal="center" vertical="center" wrapText="1"/>
      <protection hidden="1"/>
    </xf>
    <xf numFmtId="0" fontId="18" fillId="0" borderId="10" xfId="0" applyFont="1" applyBorder="1" applyAlignment="1" applyProtection="1">
      <alignment horizontal="center" vertical="center" wrapText="1"/>
      <protection hidden="1"/>
    </xf>
    <xf numFmtId="0" fontId="18" fillId="0" borderId="38" xfId="0" applyFont="1" applyBorder="1" applyAlignment="1" applyProtection="1">
      <alignment horizontal="center" vertical="center" wrapText="1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18" fillId="0" borderId="39" xfId="0" applyFont="1" applyBorder="1" applyAlignment="1" applyProtection="1">
      <alignment horizontal="center" vertical="center" wrapText="1"/>
      <protection hidden="1"/>
    </xf>
    <xf numFmtId="0" fontId="16" fillId="0" borderId="55" xfId="0" applyFont="1" applyBorder="1" applyAlignment="1" applyProtection="1">
      <alignment horizontal="right" vertical="center"/>
      <protection hidden="1"/>
    </xf>
    <xf numFmtId="0" fontId="16" fillId="0" borderId="50" xfId="0" applyFont="1" applyBorder="1" applyAlignment="1" applyProtection="1">
      <alignment horizontal="right" vertical="center"/>
      <protection hidden="1"/>
    </xf>
    <xf numFmtId="0" fontId="7" fillId="0" borderId="24" xfId="0" applyFont="1" applyBorder="1" applyAlignment="1" applyProtection="1">
      <alignment horizontal="right" vertical="center"/>
      <protection hidden="1"/>
    </xf>
    <xf numFmtId="0" fontId="16" fillId="4" borderId="19" xfId="0" applyFont="1" applyFill="1" applyBorder="1" applyAlignment="1" applyProtection="1">
      <alignment horizontal="center" vertical="center" wrapText="1"/>
      <protection hidden="1"/>
    </xf>
    <xf numFmtId="0" fontId="16" fillId="4" borderId="10" xfId="0" applyFont="1" applyFill="1" applyBorder="1" applyAlignment="1" applyProtection="1">
      <alignment horizontal="center" vertical="center" wrapText="1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16" fillId="4" borderId="38" xfId="0" applyFont="1" applyFill="1" applyBorder="1" applyAlignment="1" applyProtection="1">
      <alignment horizontal="center" vertical="center"/>
      <protection hidden="1"/>
    </xf>
    <xf numFmtId="0" fontId="16" fillId="4" borderId="2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16" fillId="4" borderId="26" xfId="0" applyFont="1" applyFill="1" applyBorder="1" applyAlignment="1" applyProtection="1">
      <alignment horizontal="center" vertical="center"/>
      <protection hidden="1"/>
    </xf>
    <xf numFmtId="0" fontId="16" fillId="4" borderId="21" xfId="0" applyFont="1" applyFill="1" applyBorder="1" applyAlignment="1" applyProtection="1">
      <alignment horizontal="center" vertical="center"/>
      <protection hidden="1"/>
    </xf>
    <xf numFmtId="0" fontId="16" fillId="4" borderId="17" xfId="0" applyFont="1" applyFill="1" applyBorder="1" applyAlignment="1" applyProtection="1">
      <alignment horizontal="center" vertical="center"/>
      <protection hidden="1"/>
    </xf>
    <xf numFmtId="0" fontId="16" fillId="4" borderId="39" xfId="0" applyFont="1" applyFill="1" applyBorder="1" applyAlignment="1" applyProtection="1">
      <alignment horizontal="center" vertical="center"/>
      <protection hidden="1"/>
    </xf>
    <xf numFmtId="168" fontId="16" fillId="4" borderId="17" xfId="0" applyNumberFormat="1" applyFont="1" applyFill="1" applyBorder="1" applyAlignment="1" applyProtection="1">
      <alignment vertical="center"/>
      <protection hidden="1"/>
    </xf>
    <xf numFmtId="168" fontId="16" fillId="4" borderId="18" xfId="0" applyNumberFormat="1" applyFont="1" applyFill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left" vertical="center"/>
      <protection hidden="1"/>
    </xf>
    <xf numFmtId="0" fontId="2" fillId="0" borderId="25" xfId="0" applyFont="1" applyBorder="1" applyAlignment="1" applyProtection="1">
      <alignment horizontal="right" vertical="center"/>
      <protection hidden="1"/>
    </xf>
    <xf numFmtId="4" fontId="3" fillId="0" borderId="20" xfId="1" applyNumberFormat="1" applyFont="1" applyFill="1" applyBorder="1" applyAlignment="1" applyProtection="1">
      <alignment horizontal="left" vertical="center"/>
      <protection hidden="1"/>
    </xf>
    <xf numFmtId="4" fontId="3" fillId="0" borderId="0" xfId="1" applyNumberFormat="1" applyFont="1" applyFill="1" applyBorder="1" applyAlignment="1" applyProtection="1">
      <alignment horizontal="left" vertical="center"/>
      <protection hidden="1"/>
    </xf>
    <xf numFmtId="4" fontId="3" fillId="0" borderId="20" xfId="1" applyNumberFormat="1" applyFont="1" applyFill="1" applyBorder="1" applyAlignment="1" applyProtection="1">
      <alignment horizontal="left" vertical="center" wrapText="1"/>
      <protection hidden="1"/>
    </xf>
    <xf numFmtId="4" fontId="3" fillId="0" borderId="0" xfId="1" applyNumberFormat="1" applyFont="1" applyFill="1" applyBorder="1" applyAlignment="1" applyProtection="1">
      <alignment horizontal="left" vertical="center" wrapText="1"/>
      <protection hidden="1"/>
    </xf>
    <xf numFmtId="9" fontId="7" fillId="0" borderId="31" xfId="0" applyNumberFormat="1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8" fontId="2" fillId="0" borderId="10" xfId="0" applyNumberFormat="1" applyFont="1" applyBorder="1" applyAlignment="1" applyProtection="1">
      <alignment horizontal="right" vertical="center"/>
      <protection hidden="1"/>
    </xf>
    <xf numFmtId="168" fontId="2" fillId="0" borderId="22" xfId="0" applyNumberFormat="1" applyFont="1" applyBorder="1" applyAlignment="1" applyProtection="1">
      <alignment horizontal="right" vertical="center"/>
      <protection hidden="1"/>
    </xf>
    <xf numFmtId="0" fontId="3" fillId="4" borderId="32" xfId="0" applyFont="1" applyFill="1" applyBorder="1" applyAlignment="1" applyProtection="1">
      <alignment horizontal="left" vertical="center"/>
      <protection hidden="1"/>
    </xf>
    <xf numFmtId="0" fontId="3" fillId="4" borderId="33" xfId="0" applyFont="1" applyFill="1" applyBorder="1" applyAlignment="1" applyProtection="1">
      <alignment horizontal="left" vertical="center"/>
      <protection hidden="1"/>
    </xf>
    <xf numFmtId="0" fontId="3" fillId="4" borderId="30" xfId="0" applyFont="1" applyFill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right" vertical="center"/>
      <protection hidden="1"/>
    </xf>
    <xf numFmtId="0" fontId="37" fillId="0" borderId="19" xfId="0" applyFont="1" applyBorder="1" applyAlignment="1" applyProtection="1">
      <alignment horizontal="left" vertical="center"/>
      <protection hidden="1"/>
    </xf>
    <xf numFmtId="0" fontId="37" fillId="0" borderId="10" xfId="0" applyFont="1" applyBorder="1" applyAlignment="1" applyProtection="1">
      <alignment horizontal="left" vertical="center"/>
      <protection hidden="1"/>
    </xf>
    <xf numFmtId="0" fontId="37" fillId="0" borderId="22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7" fillId="0" borderId="21" xfId="0" applyFont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center" vertical="center" wrapText="1"/>
      <protection hidden="1"/>
    </xf>
    <xf numFmtId="0" fontId="7" fillId="0" borderId="57" xfId="0" applyFont="1" applyBorder="1" applyAlignment="1" applyProtection="1">
      <alignment horizontal="center" vertical="center" wrapText="1"/>
      <protection hidden="1"/>
    </xf>
    <xf numFmtId="0" fontId="16" fillId="0" borderId="17" xfId="0" applyFont="1" applyBorder="1" applyAlignment="1" applyProtection="1">
      <alignment horizontal="right" vertical="center"/>
      <protection hidden="1"/>
    </xf>
    <xf numFmtId="168" fontId="16" fillId="0" borderId="17" xfId="0" applyNumberFormat="1" applyFont="1" applyBorder="1" applyAlignment="1" applyProtection="1">
      <alignment horizontal="right" vertical="center"/>
      <protection hidden="1"/>
    </xf>
    <xf numFmtId="168" fontId="16" fillId="0" borderId="18" xfId="0" applyNumberFormat="1" applyFont="1" applyBorder="1" applyAlignment="1" applyProtection="1">
      <alignment horizontal="right" vertical="center"/>
      <protection hidden="1"/>
    </xf>
    <xf numFmtId="0" fontId="3" fillId="0" borderId="17" xfId="0" applyFont="1" applyBorder="1" applyAlignment="1" applyProtection="1">
      <alignment horizontal="right" vertical="center"/>
      <protection hidden="1"/>
    </xf>
    <xf numFmtId="0" fontId="7" fillId="0" borderId="34" xfId="0" applyFont="1" applyBorder="1" applyAlignment="1" applyProtection="1">
      <alignment horizontal="right" vertical="center"/>
      <protection hidden="1"/>
    </xf>
    <xf numFmtId="0" fontId="16" fillId="4" borderId="17" xfId="0" applyFont="1" applyFill="1" applyBorder="1" applyAlignment="1" applyProtection="1">
      <alignment horizontal="right" vertical="center"/>
      <protection hidden="1"/>
    </xf>
    <xf numFmtId="168" fontId="15" fillId="0" borderId="17" xfId="0" applyNumberFormat="1" applyFont="1" applyBorder="1" applyAlignment="1" applyProtection="1">
      <alignment horizontal="right" vertical="center"/>
      <protection hidden="1"/>
    </xf>
    <xf numFmtId="168" fontId="15" fillId="0" borderId="18" xfId="0" applyNumberFormat="1" applyFont="1" applyBorder="1" applyAlignment="1" applyProtection="1">
      <alignment horizontal="right" vertical="center"/>
      <protection hidden="1"/>
    </xf>
    <xf numFmtId="0" fontId="16" fillId="0" borderId="37" xfId="0" applyFont="1" applyBorder="1" applyAlignment="1" applyProtection="1">
      <alignment horizontal="right" vertical="center"/>
      <protection hidden="1"/>
    </xf>
    <xf numFmtId="0" fontId="3" fillId="5" borderId="17" xfId="0" applyFont="1" applyFill="1" applyBorder="1" applyAlignment="1" applyProtection="1">
      <alignment horizontal="right" vertical="center"/>
      <protection hidden="1"/>
    </xf>
    <xf numFmtId="0" fontId="3" fillId="5" borderId="32" xfId="0" applyFont="1" applyFill="1" applyBorder="1" applyAlignment="1" applyProtection="1">
      <alignment horizontal="left" vertical="center"/>
      <protection hidden="1"/>
    </xf>
    <xf numFmtId="0" fontId="3" fillId="5" borderId="33" xfId="0" applyFont="1" applyFill="1" applyBorder="1" applyAlignment="1" applyProtection="1">
      <alignment horizontal="left" vertical="center"/>
      <protection hidden="1"/>
    </xf>
    <xf numFmtId="0" fontId="3" fillId="5" borderId="30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2" xfId="0" applyFont="1" applyBorder="1" applyAlignment="1" applyProtection="1">
      <alignment horizontal="left" vertical="center"/>
      <protection hidden="1"/>
    </xf>
    <xf numFmtId="168" fontId="1" fillId="0" borderId="10" xfId="0" applyNumberFormat="1" applyFont="1" applyBorder="1" applyAlignment="1" applyProtection="1">
      <alignment horizontal="right" vertical="center"/>
      <protection hidden="1"/>
    </xf>
    <xf numFmtId="168" fontId="1" fillId="0" borderId="22" xfId="0" applyNumberFormat="1" applyFont="1" applyBorder="1" applyAlignment="1" applyProtection="1">
      <alignment horizontal="right" vertical="center"/>
      <protection hidden="1"/>
    </xf>
    <xf numFmtId="0" fontId="1" fillId="0" borderId="10" xfId="0" applyFont="1" applyBorder="1" applyAlignment="1" applyProtection="1">
      <alignment horizontal="right" vertical="center"/>
      <protection hidden="1"/>
    </xf>
    <xf numFmtId="168" fontId="1" fillId="0" borderId="0" xfId="0" applyNumberFormat="1" applyFont="1" applyAlignment="1" applyProtection="1">
      <alignment horizontal="right" vertical="center"/>
      <protection hidden="1"/>
    </xf>
    <xf numFmtId="168" fontId="1" fillId="0" borderId="8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right" vertical="center"/>
      <protection hidden="1"/>
    </xf>
    <xf numFmtId="168" fontId="1" fillId="0" borderId="2" xfId="0" applyNumberFormat="1" applyFont="1" applyBorder="1" applyAlignment="1" applyProtection="1">
      <alignment horizontal="right" vertical="center"/>
      <protection hidden="1"/>
    </xf>
    <xf numFmtId="168" fontId="1" fillId="0" borderId="9" xfId="0" applyNumberFormat="1" applyFont="1" applyBorder="1" applyAlignment="1" applyProtection="1">
      <alignment horizontal="right" vertical="center"/>
      <protection hidden="1"/>
    </xf>
    <xf numFmtId="0" fontId="1" fillId="0" borderId="25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6" fillId="5" borderId="19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 wrapText="1"/>
      <protection hidden="1"/>
    </xf>
    <xf numFmtId="0" fontId="16" fillId="5" borderId="10" xfId="0" applyFont="1" applyFill="1" applyBorder="1" applyAlignment="1" applyProtection="1">
      <alignment horizontal="center" vertical="center"/>
      <protection hidden="1"/>
    </xf>
    <xf numFmtId="0" fontId="16" fillId="5" borderId="38" xfId="0" applyFont="1" applyFill="1" applyBorder="1" applyAlignment="1" applyProtection="1">
      <alignment horizontal="center" vertical="center"/>
      <protection hidden="1"/>
    </xf>
    <xf numFmtId="0" fontId="16" fillId="5" borderId="20" xfId="0" applyFont="1" applyFill="1" applyBorder="1" applyAlignment="1" applyProtection="1">
      <alignment horizontal="center" vertical="center"/>
      <protection hidden="1"/>
    </xf>
    <xf numFmtId="0" fontId="16" fillId="5" borderId="0" xfId="0" applyFont="1" applyFill="1" applyAlignment="1" applyProtection="1">
      <alignment horizontal="center" vertical="center"/>
      <protection hidden="1"/>
    </xf>
    <xf numFmtId="0" fontId="16" fillId="5" borderId="26" xfId="0" applyFont="1" applyFill="1" applyBorder="1" applyAlignment="1" applyProtection="1">
      <alignment horizontal="center" vertical="center"/>
      <protection hidden="1"/>
    </xf>
    <xf numFmtId="0" fontId="16" fillId="5" borderId="21" xfId="0" applyFont="1" applyFill="1" applyBorder="1" applyAlignment="1" applyProtection="1">
      <alignment horizontal="center" vertical="center"/>
      <protection hidden="1"/>
    </xf>
    <xf numFmtId="0" fontId="16" fillId="5" borderId="17" xfId="0" applyFont="1" applyFill="1" applyBorder="1" applyAlignment="1" applyProtection="1">
      <alignment horizontal="center" vertical="center"/>
      <protection hidden="1"/>
    </xf>
    <xf numFmtId="0" fontId="16" fillId="5" borderId="39" xfId="0" applyFont="1" applyFill="1" applyBorder="1" applyAlignment="1" applyProtection="1">
      <alignment horizontal="center" vertical="center"/>
      <protection hidden="1"/>
    </xf>
    <xf numFmtId="168" fontId="16" fillId="5" borderId="17" xfId="0" applyNumberFormat="1" applyFont="1" applyFill="1" applyBorder="1" applyAlignment="1" applyProtection="1">
      <alignment vertical="center"/>
      <protection hidden="1"/>
    </xf>
    <xf numFmtId="168" fontId="16" fillId="5" borderId="18" xfId="0" applyNumberFormat="1" applyFont="1" applyFill="1" applyBorder="1" applyAlignment="1" applyProtection="1">
      <alignment vertical="center"/>
      <protection hidden="1"/>
    </xf>
    <xf numFmtId="0" fontId="3" fillId="12" borderId="32" xfId="0" applyFont="1" applyFill="1" applyBorder="1" applyAlignment="1" applyProtection="1">
      <alignment horizontal="left" vertical="center"/>
      <protection hidden="1"/>
    </xf>
    <xf numFmtId="0" fontId="3" fillId="12" borderId="33" xfId="0" applyFont="1" applyFill="1" applyBorder="1" applyAlignment="1" applyProtection="1">
      <alignment horizontal="left" vertical="center"/>
      <protection hidden="1"/>
    </xf>
    <xf numFmtId="0" fontId="3" fillId="12" borderId="30" xfId="0" applyFont="1" applyFill="1" applyBorder="1" applyAlignment="1" applyProtection="1">
      <alignment horizontal="left" vertical="center"/>
      <protection hidden="1"/>
    </xf>
    <xf numFmtId="0" fontId="42" fillId="8" borderId="0" xfId="0" applyFont="1" applyFill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170" fontId="0" fillId="0" borderId="0" xfId="0" applyNumberForma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top" wrapText="1"/>
      <protection hidden="1"/>
    </xf>
    <xf numFmtId="0" fontId="0" fillId="5" borderId="31" xfId="0" applyFill="1" applyBorder="1" applyAlignment="1" applyProtection="1">
      <alignment horizontal="center" vertical="center"/>
      <protection hidden="1"/>
    </xf>
    <xf numFmtId="0" fontId="0" fillId="6" borderId="31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top"/>
      <protection hidden="1"/>
    </xf>
    <xf numFmtId="0" fontId="19" fillId="0" borderId="52" xfId="0" applyFont="1" applyBorder="1" applyAlignment="1" applyProtection="1">
      <alignment horizontal="center" vertical="center" textRotation="90"/>
      <protection hidden="1"/>
    </xf>
    <xf numFmtId="0" fontId="19" fillId="0" borderId="53" xfId="0" applyFont="1" applyBorder="1" applyAlignment="1" applyProtection="1">
      <alignment horizontal="center" vertical="center" textRotation="90"/>
      <protection hidden="1"/>
    </xf>
    <xf numFmtId="0" fontId="19" fillId="0" borderId="54" xfId="0" applyFont="1" applyBorder="1" applyAlignment="1" applyProtection="1">
      <alignment horizontal="center" vertical="center" textRotation="90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0" fillId="5" borderId="42" xfId="0" applyFill="1" applyBorder="1" applyAlignment="1" applyProtection="1">
      <alignment horizontal="center" vertical="center"/>
      <protection hidden="1"/>
    </xf>
    <xf numFmtId="0" fontId="0" fillId="2" borderId="31" xfId="0" applyFill="1" applyBorder="1" applyAlignment="1" applyProtection="1">
      <alignment horizontal="center" vertical="center"/>
      <protection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4" borderId="42" xfId="0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6" borderId="42" xfId="0" applyFill="1" applyBorder="1" applyAlignment="1" applyProtection="1">
      <alignment horizontal="center" vertical="center"/>
      <protection hidden="1"/>
    </xf>
    <xf numFmtId="0" fontId="19" fillId="0" borderId="52" xfId="0" applyFont="1" applyBorder="1" applyAlignment="1" applyProtection="1">
      <alignment horizontal="center" vertical="center"/>
      <protection hidden="1"/>
    </xf>
    <xf numFmtId="0" fontId="19" fillId="0" borderId="53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right" vertical="top"/>
      <protection hidden="1"/>
    </xf>
    <xf numFmtId="168" fontId="2" fillId="0" borderId="0" xfId="0" applyNumberFormat="1" applyFont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4" fillId="0" borderId="17" xfId="0" applyFont="1" applyBorder="1" applyAlignment="1" applyProtection="1">
      <alignment horizontal="left" vertical="center" wrapText="1"/>
      <protection hidden="1"/>
    </xf>
    <xf numFmtId="168" fontId="30" fillId="0" borderId="0" xfId="0" applyNumberFormat="1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 wrapText="1"/>
      <protection hidden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36"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  <fill>
        <patternFill>
          <bgColor theme="0"/>
        </patternFill>
      </fill>
    </dxf>
    <dxf>
      <font>
        <strike val="0"/>
        <u val="none"/>
        <color theme="0"/>
      </font>
    </dxf>
    <dxf>
      <font>
        <strike val="0"/>
        <u val="none"/>
        <color theme="0"/>
      </font>
    </dxf>
    <dxf>
      <font>
        <strike val="0"/>
        <color theme="0"/>
      </font>
    </dxf>
    <dxf>
      <font>
        <strike val="0"/>
        <u val="none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  <u val="none"/>
        <color theme="0"/>
      </font>
    </dxf>
    <dxf>
      <font>
        <strike val="0"/>
        <color rgb="FFFF0000"/>
      </font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u val="none"/>
        <color rgb="FFFF0000"/>
      </font>
    </dxf>
    <dxf>
      <font>
        <strike val="0"/>
        <u val="none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ont>
        <strike val="0"/>
        <color indexed="9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u val="none"/>
        <color rgb="FFFF0000"/>
      </font>
    </dxf>
    <dxf>
      <font>
        <strike val="0"/>
        <u val="none"/>
        <color rgb="FFFF0000"/>
      </font>
    </dxf>
    <dxf>
      <font>
        <strike val="0"/>
        <color rgb="FFFF0000"/>
      </font>
    </dxf>
    <dxf>
      <font>
        <strike val="0"/>
        <u val="none"/>
        <color rgb="FFFF0000"/>
      </font>
    </dxf>
    <dxf>
      <font>
        <strike val="0"/>
        <u val="none"/>
        <color rgb="FFFF0000"/>
      </font>
    </dxf>
    <dxf>
      <font>
        <strike val="0"/>
        <color rgb="FFFF0000"/>
      </font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u val="none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/>
        <bottom/>
      </border>
    </dxf>
    <dxf>
      <font>
        <strike val="0"/>
        <color theme="0"/>
      </font>
      <fill>
        <patternFill>
          <bgColor indexed="9"/>
        </patternFill>
      </fill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u val="none"/>
        <color theme="0"/>
      </font>
      <fill>
        <patternFill>
          <fgColor theme="0"/>
          <bgColor theme="0"/>
        </patternFill>
      </fill>
    </dxf>
    <dxf>
      <font>
        <strike val="0"/>
        <u val="none"/>
        <color auto="1"/>
      </font>
      <fill>
        <patternFill>
          <bgColor rgb="FFFFC000"/>
        </patternFill>
      </fill>
    </dxf>
    <dxf>
      <font>
        <strike val="0"/>
        <u val="none"/>
        <color auto="1"/>
      </font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00"/>
      <color rgb="FF009900"/>
      <color rgb="FF0000FF"/>
      <color rgb="FF969696"/>
      <color rgb="FFFF3300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1171575</xdr:colOff>
      <xdr:row>2</xdr:row>
      <xdr:rowOff>28575</xdr:rowOff>
    </xdr:from>
    <xdr:to>
      <xdr:col>7</xdr:col>
      <xdr:colOff>838200</xdr:colOff>
      <xdr:row>5</xdr:row>
      <xdr:rowOff>28575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6076950" y="447675"/>
          <a:ext cx="1514475" cy="628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12246</xdr:colOff>
      <xdr:row>2</xdr:row>
      <xdr:rowOff>42182</xdr:rowOff>
    </xdr:from>
    <xdr:to>
      <xdr:col>5</xdr:col>
      <xdr:colOff>303921</xdr:colOff>
      <xdr:row>5</xdr:row>
      <xdr:rowOff>42182</xdr:rowOff>
    </xdr:to>
    <xdr:sp macro="" textlink="" fLocksText="0">
      <xdr:nvSpPr>
        <xdr:cNvPr id="1029" name="Oval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3412671" y="461282"/>
          <a:ext cx="1368000" cy="6286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2000" tIns="45720" rIns="72000" bIns="45720" anchor="ctr" anchorCtr="0" upright="1"/>
        <a:lstStyle/>
        <a:p>
          <a:pPr algn="r" rtl="0">
            <a:defRPr sz="1000"/>
          </a:pPr>
          <a:r>
            <a:rPr lang="it-IT" sz="1800" b="1" i="0" u="none" strike="noStrike" baseline="0">
              <a:solidFill>
                <a:srgbClr val="0000FF"/>
              </a:solidFill>
              <a:latin typeface="Arial"/>
              <a:cs typeface="Arial"/>
            </a:rPr>
            <a:t> /</a:t>
          </a:r>
          <a:r>
            <a:rPr lang="it-IT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7279622" cy="937629"/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A5599F86-A713-4345-B473-0EB71EABE1FF}"/>
            </a:ext>
          </a:extLst>
        </xdr:cNvPr>
        <xdr:cNvSpPr/>
      </xdr:nvSpPr>
      <xdr:spPr>
        <a:xfrm rot="20209903">
          <a:off x="4314825" y="2981325"/>
          <a:ext cx="727962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pagina da non stampare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B1:I80"/>
  <sheetViews>
    <sheetView tabSelected="1" view="pageBreakPreview" topLeftCell="A9" zoomScaleNormal="100" zoomScaleSheetLayoutView="100" workbookViewId="0">
      <selection activeCell="C17" activeCellId="1" sqref="E17:I28 C17:D17"/>
    </sheetView>
  </sheetViews>
  <sheetFormatPr defaultColWidth="8.6640625" defaultRowHeight="16.899999999999999" customHeight="1" outlineLevelRow="1" x14ac:dyDescent="0.2"/>
  <cols>
    <col min="1" max="1" width="5.33203125" style="1" customWidth="1"/>
    <col min="2" max="2" width="3.5546875" style="1" customWidth="1"/>
    <col min="3" max="3" width="30.77734375" style="1" customWidth="1"/>
    <col min="4" max="4" width="6.77734375" style="1" customWidth="1"/>
    <col min="5" max="5" width="5.77734375" style="1" customWidth="1"/>
    <col min="6" max="6" width="15.77734375" style="1" customWidth="1"/>
    <col min="7" max="7" width="5.77734375" style="1" customWidth="1"/>
    <col min="8" max="8" width="15.77734375" style="1" customWidth="1"/>
    <col min="9" max="9" width="8.77734375" style="1" customWidth="1"/>
    <col min="10" max="16384" width="8.6640625" style="1"/>
  </cols>
  <sheetData>
    <row r="1" spans="2:9" ht="17.100000000000001" customHeight="1" x14ac:dyDescent="0.2"/>
    <row r="2" spans="2:9" ht="17.100000000000001" customHeight="1" x14ac:dyDescent="0.2"/>
    <row r="3" spans="2:9" ht="17.100000000000001" customHeight="1" x14ac:dyDescent="0.2">
      <c r="B3" s="2"/>
      <c r="C3" s="2"/>
      <c r="D3" s="2"/>
      <c r="E3" s="2"/>
      <c r="F3" s="2"/>
      <c r="G3" s="2"/>
      <c r="H3" s="2"/>
    </row>
    <row r="4" spans="2:9" ht="17.100000000000001" customHeight="1" x14ac:dyDescent="0.2">
      <c r="B4" s="2"/>
      <c r="C4" s="2"/>
      <c r="D4" s="2"/>
      <c r="E4" s="2"/>
      <c r="F4" s="2"/>
      <c r="G4" s="2"/>
      <c r="H4" s="2"/>
    </row>
    <row r="5" spans="2:9" ht="17.100000000000001" customHeight="1" x14ac:dyDescent="0.2">
      <c r="B5" s="2"/>
      <c r="C5" s="2"/>
      <c r="D5" s="2"/>
      <c r="E5" s="2"/>
      <c r="F5" s="2"/>
      <c r="G5" s="2"/>
      <c r="H5" s="2"/>
    </row>
    <row r="6" spans="2:9" ht="17.100000000000001" customHeight="1" x14ac:dyDescent="0.2">
      <c r="B6" s="2"/>
      <c r="C6" s="2"/>
      <c r="D6" s="2"/>
      <c r="E6" s="2"/>
      <c r="F6" s="2"/>
      <c r="G6" s="2"/>
      <c r="H6" s="2"/>
    </row>
    <row r="7" spans="2:9" ht="17.100000000000001" customHeight="1" x14ac:dyDescent="0.2">
      <c r="B7" s="2"/>
      <c r="C7" s="2"/>
      <c r="D7" s="2"/>
      <c r="E7" s="2"/>
      <c r="F7" s="2" t="s">
        <v>0</v>
      </c>
      <c r="G7" s="2"/>
      <c r="H7" s="2"/>
    </row>
    <row r="8" spans="2:9" ht="17.100000000000001" customHeight="1" x14ac:dyDescent="0.2">
      <c r="B8" s="2"/>
      <c r="C8" s="2"/>
      <c r="D8" s="2"/>
      <c r="E8" s="2"/>
      <c r="F8" s="2" t="s">
        <v>1</v>
      </c>
      <c r="G8" s="2"/>
      <c r="H8" s="2"/>
    </row>
    <row r="9" spans="2:9" ht="17.100000000000001" customHeight="1" x14ac:dyDescent="0.2">
      <c r="B9" s="2"/>
      <c r="C9" s="2"/>
      <c r="D9" s="2"/>
      <c r="E9" s="2"/>
      <c r="F9" s="2"/>
      <c r="G9" s="2"/>
      <c r="H9" s="2"/>
    </row>
    <row r="10" spans="2:9" ht="17.100000000000001" customHeight="1" x14ac:dyDescent="0.2">
      <c r="B10" s="239" t="s">
        <v>2</v>
      </c>
      <c r="C10" s="239"/>
      <c r="D10" s="239"/>
      <c r="E10" s="239"/>
      <c r="F10" s="239"/>
      <c r="G10" s="239"/>
      <c r="H10" s="239"/>
      <c r="I10" s="239"/>
    </row>
    <row r="11" spans="2:9" ht="17.100000000000001" customHeight="1" x14ac:dyDescent="0.2">
      <c r="B11" s="240" t="s">
        <v>3</v>
      </c>
      <c r="C11" s="240"/>
      <c r="D11" s="240"/>
      <c r="E11" s="240"/>
      <c r="F11" s="240"/>
      <c r="G11" s="240"/>
      <c r="H11" s="240"/>
      <c r="I11" s="240"/>
    </row>
    <row r="12" spans="2:9" ht="17.100000000000001" customHeight="1" x14ac:dyDescent="0.2">
      <c r="B12" s="240"/>
      <c r="C12" s="240"/>
      <c r="D12" s="240"/>
      <c r="E12" s="240"/>
      <c r="F12" s="240"/>
      <c r="G12" s="240"/>
      <c r="H12" s="240"/>
      <c r="I12" s="240"/>
    </row>
    <row r="13" spans="2:9" ht="17.100000000000001" customHeight="1" x14ac:dyDescent="0.2">
      <c r="B13" s="240"/>
      <c r="C13" s="240"/>
      <c r="D13" s="240"/>
      <c r="E13" s="240"/>
      <c r="F13" s="240"/>
      <c r="G13" s="240"/>
      <c r="H13" s="240"/>
      <c r="I13" s="240"/>
    </row>
    <row r="14" spans="2:9" ht="17.100000000000001" customHeight="1" x14ac:dyDescent="0.2">
      <c r="B14" s="241" t="s">
        <v>131</v>
      </c>
      <c r="C14" s="241"/>
      <c r="D14" s="241"/>
      <c r="E14" s="241"/>
      <c r="F14" s="241"/>
      <c r="G14" s="241"/>
      <c r="H14" s="241"/>
      <c r="I14" s="241"/>
    </row>
    <row r="15" spans="2:9" ht="17.100000000000001" customHeight="1" x14ac:dyDescent="0.2">
      <c r="B15" s="241"/>
      <c r="C15" s="241"/>
      <c r="D15" s="241"/>
      <c r="E15" s="241"/>
      <c r="F15" s="241"/>
      <c r="G15" s="241"/>
      <c r="H15" s="241"/>
      <c r="I15" s="241"/>
    </row>
    <row r="16" spans="2:9" ht="17.100000000000001" customHeight="1" x14ac:dyDescent="0.2">
      <c r="B16" s="2"/>
      <c r="C16" s="2"/>
      <c r="D16" s="2"/>
      <c r="E16" s="2"/>
      <c r="F16" s="2"/>
      <c r="G16" s="2"/>
      <c r="H16" s="2"/>
    </row>
    <row r="17" spans="2:9" ht="69.95" customHeight="1" x14ac:dyDescent="0.2">
      <c r="C17" s="242" t="s">
        <v>145</v>
      </c>
      <c r="D17" s="242"/>
      <c r="E17" s="244" t="s">
        <v>129</v>
      </c>
      <c r="F17" s="244"/>
      <c r="G17" s="244"/>
      <c r="H17" s="244"/>
      <c r="I17" s="244"/>
    </row>
    <row r="18" spans="2:9" ht="17.100000000000001" customHeight="1" x14ac:dyDescent="0.2">
      <c r="C18" s="246" t="s">
        <v>4</v>
      </c>
      <c r="D18" s="246"/>
      <c r="E18" s="247">
        <f ca="1">TODAY()</f>
        <v>45862</v>
      </c>
      <c r="F18" s="247"/>
      <c r="G18" s="105" t="s">
        <v>5</v>
      </c>
      <c r="H18" s="244"/>
      <c r="I18" s="244"/>
    </row>
    <row r="19" spans="2:9" ht="69.95" customHeight="1" x14ac:dyDescent="0.2">
      <c r="C19" s="246" t="s">
        <v>6</v>
      </c>
      <c r="D19" s="246"/>
      <c r="E19" s="245" t="s">
        <v>361</v>
      </c>
      <c r="F19" s="245"/>
      <c r="G19" s="245"/>
      <c r="H19" s="245"/>
      <c r="I19" s="245"/>
    </row>
    <row r="20" spans="2:9" ht="17.100000000000001" customHeight="1" x14ac:dyDescent="0.2">
      <c r="C20" s="14"/>
      <c r="D20" s="166" t="s">
        <v>137</v>
      </c>
      <c r="E20" s="243" t="s">
        <v>339</v>
      </c>
      <c r="F20" s="243"/>
      <c r="G20" s="243"/>
      <c r="H20" s="243"/>
      <c r="I20" s="243"/>
    </row>
    <row r="21" spans="2:9" ht="35.1" hidden="1" customHeight="1" x14ac:dyDescent="0.2">
      <c r="C21" s="14"/>
      <c r="D21" s="14" t="s">
        <v>125</v>
      </c>
      <c r="E21" s="251" t="s">
        <v>90</v>
      </c>
      <c r="F21" s="251"/>
      <c r="G21" s="251"/>
      <c r="H21" s="251"/>
      <c r="I21" s="251"/>
    </row>
    <row r="22" spans="2:9" ht="35.1" customHeight="1" x14ac:dyDescent="0.2">
      <c r="C22" s="14"/>
      <c r="D22" s="14" t="s">
        <v>125</v>
      </c>
      <c r="E22" s="252" t="s">
        <v>341</v>
      </c>
      <c r="F22" s="252"/>
      <c r="G22" s="252"/>
      <c r="H22" s="252"/>
      <c r="I22" s="252"/>
    </row>
    <row r="23" spans="2:9" ht="17.100000000000001" customHeight="1" x14ac:dyDescent="0.2">
      <c r="C23" s="246" t="s">
        <v>7</v>
      </c>
      <c r="D23" s="246"/>
      <c r="E23" s="243" t="s">
        <v>128</v>
      </c>
      <c r="F23" s="243"/>
      <c r="G23" s="243"/>
      <c r="H23" s="243"/>
      <c r="I23" s="243"/>
    </row>
    <row r="24" spans="2:9" ht="17.100000000000001" customHeight="1" x14ac:dyDescent="0.2">
      <c r="C24" s="108"/>
      <c r="D24" s="108"/>
      <c r="E24" s="243"/>
      <c r="F24" s="243"/>
      <c r="G24" s="243"/>
      <c r="H24" s="243"/>
      <c r="I24" s="243"/>
    </row>
    <row r="25" spans="2:9" ht="17.100000000000001" customHeight="1" x14ac:dyDescent="0.2">
      <c r="C25" s="246" t="s">
        <v>8</v>
      </c>
      <c r="D25" s="246"/>
      <c r="E25" s="243" t="s">
        <v>138</v>
      </c>
      <c r="F25" s="243"/>
      <c r="G25" s="243"/>
      <c r="H25" s="243"/>
      <c r="I25" s="243"/>
    </row>
    <row r="26" spans="2:9" ht="17.100000000000001" customHeight="1" x14ac:dyDescent="0.2">
      <c r="C26" s="246" t="s">
        <v>9</v>
      </c>
      <c r="D26" s="246"/>
      <c r="E26" s="243"/>
      <c r="F26" s="243"/>
      <c r="G26" s="243"/>
      <c r="H26" s="243"/>
      <c r="I26" s="243"/>
    </row>
    <row r="27" spans="2:9" ht="17.100000000000001" customHeight="1" x14ac:dyDescent="0.2">
      <c r="C27" s="108"/>
      <c r="D27" s="108"/>
      <c r="E27" s="243"/>
      <c r="F27" s="243"/>
      <c r="G27" s="243"/>
      <c r="H27" s="243"/>
      <c r="I27" s="243"/>
    </row>
    <row r="28" spans="2:9" ht="69.95" customHeight="1" x14ac:dyDescent="0.2">
      <c r="C28" s="246" t="s">
        <v>87</v>
      </c>
      <c r="D28" s="246"/>
      <c r="E28" s="253" t="s">
        <v>346</v>
      </c>
      <c r="F28" s="253"/>
      <c r="G28" s="253"/>
      <c r="H28" s="253"/>
      <c r="I28" s="253"/>
    </row>
    <row r="29" spans="2:9" ht="17.100000000000001" hidden="1" customHeight="1" outlineLevel="1" x14ac:dyDescent="0.2">
      <c r="C29" s="254" t="s">
        <v>99</v>
      </c>
      <c r="D29" s="254"/>
      <c r="E29" s="250" t="s">
        <v>91</v>
      </c>
      <c r="F29" s="250"/>
      <c r="G29" s="106"/>
      <c r="H29" s="106"/>
    </row>
    <row r="30" spans="2:9" ht="17.100000000000001" hidden="1" customHeight="1" outlineLevel="1" x14ac:dyDescent="0.2">
      <c r="C30" s="254"/>
      <c r="D30" s="254"/>
      <c r="E30" s="250"/>
      <c r="F30" s="250"/>
    </row>
    <row r="31" spans="2:9" ht="17.100000000000001" customHeight="1" collapsed="1" x14ac:dyDescent="0.2">
      <c r="C31" s="171"/>
      <c r="D31" s="171"/>
      <c r="E31" s="170"/>
      <c r="F31" s="170"/>
      <c r="G31" s="164"/>
    </row>
    <row r="32" spans="2:9" ht="16.899999999999999" hidden="1" customHeight="1" outlineLevel="1" x14ac:dyDescent="0.2">
      <c r="B32" s="2"/>
      <c r="C32" s="2"/>
      <c r="D32" s="2"/>
      <c r="E32" s="249" t="s">
        <v>77</v>
      </c>
      <c r="F32" s="249"/>
      <c r="G32" s="249" t="s">
        <v>147</v>
      </c>
      <c r="H32" s="249"/>
    </row>
    <row r="33" spans="2:9" ht="16.899999999999999" hidden="1" customHeight="1" outlineLevel="1" x14ac:dyDescent="0.2">
      <c r="B33" s="4" t="s">
        <v>10</v>
      </c>
      <c r="C33" s="4" t="s">
        <v>11</v>
      </c>
      <c r="D33" s="4"/>
      <c r="E33" s="249"/>
      <c r="F33" s="249"/>
      <c r="G33" s="249"/>
      <c r="H33" s="249"/>
    </row>
    <row r="34" spans="2:9" ht="16.899999999999999" hidden="1" customHeight="1" outlineLevel="1" x14ac:dyDescent="0.2">
      <c r="B34" s="4"/>
      <c r="C34" s="5" t="s">
        <v>12</v>
      </c>
      <c r="D34" s="6"/>
      <c r="E34" s="14"/>
      <c r="F34" s="226">
        <v>0</v>
      </c>
      <c r="G34" s="227"/>
      <c r="H34" s="226">
        <v>0</v>
      </c>
    </row>
    <row r="35" spans="2:9" ht="16.899999999999999" hidden="1" customHeight="1" outlineLevel="1" x14ac:dyDescent="0.2">
      <c r="B35" s="4"/>
      <c r="C35" s="5" t="s">
        <v>148</v>
      </c>
      <c r="D35" s="6"/>
      <c r="E35" s="14"/>
      <c r="F35" s="226"/>
      <c r="G35" s="227"/>
      <c r="H35" s="226">
        <v>0</v>
      </c>
    </row>
    <row r="36" spans="2:9" ht="16.899999999999999" hidden="1" customHeight="1" outlineLevel="1" x14ac:dyDescent="0.2">
      <c r="B36" s="4" t="s">
        <v>13</v>
      </c>
      <c r="C36" s="4" t="s">
        <v>14</v>
      </c>
      <c r="D36" s="4"/>
      <c r="E36" s="14"/>
      <c r="F36" s="7"/>
      <c r="G36" s="7"/>
      <c r="H36" s="8"/>
    </row>
    <row r="37" spans="2:9" ht="16.899999999999999" hidden="1" customHeight="1" outlineLevel="1" x14ac:dyDescent="0.2">
      <c r="B37" s="2"/>
      <c r="C37" s="5" t="s">
        <v>15</v>
      </c>
      <c r="D37" s="9"/>
      <c r="E37" s="14"/>
      <c r="F37" s="228">
        <v>0</v>
      </c>
      <c r="G37" s="7"/>
      <c r="H37" s="228">
        <v>0</v>
      </c>
    </row>
    <row r="38" spans="2:9" ht="16.899999999999999" hidden="1" customHeight="1" outlineLevel="1" x14ac:dyDescent="0.2">
      <c r="B38" s="2"/>
      <c r="C38" s="5" t="s">
        <v>16</v>
      </c>
      <c r="D38" s="9"/>
      <c r="E38" s="14"/>
      <c r="F38" s="228">
        <v>0</v>
      </c>
      <c r="G38" s="7"/>
      <c r="H38" s="228">
        <v>0</v>
      </c>
    </row>
    <row r="39" spans="2:9" ht="16.899999999999999" hidden="1" customHeight="1" outlineLevel="1" x14ac:dyDescent="0.2">
      <c r="B39" s="2"/>
      <c r="C39" s="5" t="s">
        <v>17</v>
      </c>
      <c r="D39" s="11"/>
      <c r="E39" s="14"/>
      <c r="F39" s="228">
        <v>0</v>
      </c>
      <c r="G39" s="7"/>
      <c r="H39" s="228">
        <v>0</v>
      </c>
    </row>
    <row r="40" spans="2:9" ht="16.899999999999999" hidden="1" customHeight="1" outlineLevel="1" x14ac:dyDescent="0.2">
      <c r="B40" s="2"/>
      <c r="C40" s="5" t="s">
        <v>18</v>
      </c>
      <c r="D40" s="12"/>
      <c r="E40" s="14"/>
      <c r="F40" s="228">
        <v>0</v>
      </c>
      <c r="G40" s="7"/>
      <c r="H40" s="228">
        <v>0</v>
      </c>
    </row>
    <row r="41" spans="2:9" ht="16.899999999999999" hidden="1" customHeight="1" outlineLevel="1" x14ac:dyDescent="0.2">
      <c r="B41" s="2"/>
      <c r="C41" s="5" t="s">
        <v>19</v>
      </c>
      <c r="D41" s="13"/>
      <c r="E41" s="14"/>
      <c r="F41" s="228">
        <v>0</v>
      </c>
      <c r="G41" s="7"/>
      <c r="H41" s="228">
        <v>0</v>
      </c>
    </row>
    <row r="42" spans="2:9" ht="16.899999999999999" hidden="1" customHeight="1" outlineLevel="1" x14ac:dyDescent="0.2">
      <c r="B42" s="2"/>
      <c r="C42" s="5"/>
      <c r="D42" s="5"/>
      <c r="E42" s="14"/>
      <c r="F42" s="7"/>
      <c r="G42" s="7"/>
      <c r="H42" s="8"/>
    </row>
    <row r="43" spans="2:9" ht="16.899999999999999" hidden="1" customHeight="1" outlineLevel="1" x14ac:dyDescent="0.2">
      <c r="B43" s="4" t="s">
        <v>20</v>
      </c>
      <c r="C43" s="4" t="s">
        <v>21</v>
      </c>
      <c r="D43" s="4"/>
      <c r="E43" s="2"/>
      <c r="F43" s="8"/>
      <c r="G43" s="8"/>
      <c r="H43" s="8"/>
    </row>
    <row r="44" spans="2:9" ht="16.899999999999999" hidden="1" customHeight="1" outlineLevel="1" x14ac:dyDescent="0.2">
      <c r="B44" s="4"/>
      <c r="C44" s="5" t="s">
        <v>89</v>
      </c>
      <c r="D44" s="4"/>
      <c r="E44" s="7"/>
      <c r="F44" s="228">
        <v>0</v>
      </c>
      <c r="G44" s="14"/>
      <c r="H44" s="14"/>
    </row>
    <row r="45" spans="2:9" ht="16.899999999999999" customHeight="1" collapsed="1" x14ac:dyDescent="0.2">
      <c r="B45" s="2"/>
      <c r="C45" s="5"/>
      <c r="D45" s="2"/>
      <c r="E45" s="2"/>
      <c r="F45" s="8"/>
      <c r="G45" s="7"/>
      <c r="I45" s="248" t="s">
        <v>164</v>
      </c>
    </row>
    <row r="46" spans="2:9" ht="16.899999999999999" customHeight="1" x14ac:dyDescent="0.2">
      <c r="B46" s="2"/>
      <c r="C46" s="5"/>
      <c r="D46" s="2"/>
      <c r="E46" s="2"/>
      <c r="F46" s="8"/>
      <c r="G46" s="7"/>
      <c r="I46" s="248"/>
    </row>
    <row r="47" spans="2:9" ht="16.899999999999999" customHeight="1" x14ac:dyDescent="0.2">
      <c r="B47" s="2"/>
      <c r="C47" s="5"/>
      <c r="D47" s="2"/>
      <c r="E47" s="2"/>
      <c r="F47" s="8"/>
      <c r="G47" s="7"/>
      <c r="I47" s="248"/>
    </row>
    <row r="48" spans="2:9" ht="16.899999999999999" customHeight="1" x14ac:dyDescent="0.2">
      <c r="B48" s="2"/>
      <c r="C48" s="5"/>
      <c r="D48" s="2"/>
      <c r="E48" s="2"/>
      <c r="F48" s="8"/>
      <c r="G48" s="7"/>
      <c r="I48" s="248"/>
    </row>
    <row r="49" spans="2:9" ht="16.899999999999999" customHeight="1" x14ac:dyDescent="0.2">
      <c r="B49" s="2"/>
      <c r="C49" s="5"/>
      <c r="D49" s="2"/>
      <c r="E49" s="2"/>
      <c r="F49" s="8"/>
      <c r="G49" s="7"/>
      <c r="I49" s="248"/>
    </row>
    <row r="50" spans="2:9" ht="16.899999999999999" customHeight="1" x14ac:dyDescent="0.2">
      <c r="B50" s="2"/>
      <c r="C50" s="5"/>
      <c r="D50" s="2"/>
      <c r="E50" s="2"/>
      <c r="F50" s="8"/>
      <c r="G50" s="7"/>
      <c r="I50" s="248"/>
    </row>
    <row r="51" spans="2:9" ht="16.899999999999999" customHeight="1" x14ac:dyDescent="0.2">
      <c r="B51" s="2"/>
      <c r="C51" s="5"/>
      <c r="D51" s="2"/>
      <c r="E51" s="2"/>
      <c r="F51" s="8"/>
      <c r="G51" s="7"/>
      <c r="I51" s="248"/>
    </row>
    <row r="52" spans="2:9" ht="16.899999999999999" customHeight="1" x14ac:dyDescent="0.2">
      <c r="B52" s="2"/>
      <c r="C52" s="5"/>
      <c r="D52" s="2"/>
      <c r="E52" s="2"/>
      <c r="F52" s="8"/>
      <c r="G52" s="7"/>
      <c r="I52" s="248"/>
    </row>
    <row r="53" spans="2:9" ht="16.899999999999999" customHeight="1" x14ac:dyDescent="0.2">
      <c r="D53" s="2"/>
      <c r="E53" s="2"/>
      <c r="F53" s="8"/>
      <c r="G53" s="7"/>
      <c r="I53" s="248"/>
    </row>
    <row r="54" spans="2:9" ht="16.899999999999999" customHeight="1" x14ac:dyDescent="0.2">
      <c r="D54" s="2"/>
      <c r="E54" s="2"/>
      <c r="F54" s="8"/>
      <c r="G54" s="7"/>
      <c r="I54" s="248"/>
    </row>
    <row r="55" spans="2:9" ht="16.899999999999999" customHeight="1" x14ac:dyDescent="0.2">
      <c r="B55" s="15"/>
      <c r="C55" s="128" t="s">
        <v>22</v>
      </c>
      <c r="D55" s="17"/>
      <c r="E55" s="17"/>
      <c r="F55" s="17"/>
      <c r="G55" s="17"/>
      <c r="H55" s="186"/>
    </row>
    <row r="56" spans="2:9" ht="16.899999999999999" customHeight="1" x14ac:dyDescent="0.2">
      <c r="B56" s="16" t="s">
        <v>23</v>
      </c>
      <c r="C56" s="114" t="s">
        <v>24</v>
      </c>
      <c r="D56" s="17"/>
      <c r="E56" s="17"/>
      <c r="F56" s="17"/>
      <c r="G56" s="17"/>
      <c r="H56" s="186"/>
    </row>
    <row r="57" spans="2:9" ht="16.899999999999999" customHeight="1" x14ac:dyDescent="0.2">
      <c r="B57" s="16" t="s">
        <v>23</v>
      </c>
      <c r="C57" s="114" t="s">
        <v>124</v>
      </c>
    </row>
    <row r="58" spans="2:9" ht="16.899999999999999" customHeight="1" x14ac:dyDescent="0.2">
      <c r="B58" s="16" t="s">
        <v>23</v>
      </c>
      <c r="C58" s="114" t="s">
        <v>25</v>
      </c>
    </row>
    <row r="59" spans="2:9" ht="16.899999999999999" customHeight="1" x14ac:dyDescent="0.2">
      <c r="B59" s="16" t="s">
        <v>23</v>
      </c>
      <c r="C59" s="114" t="s">
        <v>26</v>
      </c>
    </row>
    <row r="60" spans="2:9" ht="16.899999999999999" customHeight="1" x14ac:dyDescent="0.2">
      <c r="B60" s="16" t="s">
        <v>23</v>
      </c>
      <c r="C60" s="114" t="s">
        <v>27</v>
      </c>
    </row>
    <row r="62" spans="2:9" s="2" customFormat="1" ht="16.899999999999999" customHeight="1" x14ac:dyDescent="0.2"/>
    <row r="63" spans="2:9" s="2" customFormat="1" ht="24.95" hidden="1" customHeight="1" outlineLevel="1" x14ac:dyDescent="0.2">
      <c r="C63" s="189" t="s">
        <v>116</v>
      </c>
      <c r="D63" s="120" t="str">
        <f>VLOOKUP($C$17,$C$75:$D$77,2)</f>
        <v>SCIA San</v>
      </c>
      <c r="H63" s="204" t="s">
        <v>90</v>
      </c>
      <c r="I63" s="165"/>
    </row>
    <row r="64" spans="2:9" s="2" customFormat="1" ht="24.95" hidden="1" customHeight="1" outlineLevel="1" x14ac:dyDescent="0.2">
      <c r="C64" s="189" t="s">
        <v>127</v>
      </c>
      <c r="D64" s="120" t="str">
        <f>$E$21</f>
        <v>SI</v>
      </c>
      <c r="H64" s="204" t="s">
        <v>91</v>
      </c>
      <c r="I64" s="165"/>
    </row>
    <row r="65" spans="2:9" s="2" customFormat="1" ht="24.95" hidden="1" customHeight="1" outlineLevel="1" x14ac:dyDescent="0.2">
      <c r="C65" s="189"/>
      <c r="D65" s="205" t="str">
        <f>$E$22</f>
        <v>ai sensi dell'art. 36bis - conformità "asimmetrica" +20%</v>
      </c>
      <c r="H65" s="165" t="s">
        <v>342</v>
      </c>
      <c r="I65" s="167">
        <v>36</v>
      </c>
    </row>
    <row r="66" spans="2:9" s="2" customFormat="1" ht="24.95" hidden="1" customHeight="1" outlineLevel="1" x14ac:dyDescent="0.2">
      <c r="C66" s="165"/>
      <c r="D66" s="206" t="str">
        <f>VLOOKUP($E$22,$H$65:$I$66,2,FALSE)</f>
        <v>36bis</v>
      </c>
      <c r="H66" s="165" t="s">
        <v>341</v>
      </c>
      <c r="I66" s="167" t="s">
        <v>343</v>
      </c>
    </row>
    <row r="67" spans="2:9" s="2" customFormat="1" ht="24.95" hidden="1" customHeight="1" outlineLevel="1" x14ac:dyDescent="0.2">
      <c r="C67" s="165"/>
      <c r="D67" s="206"/>
      <c r="E67" s="165"/>
      <c r="F67" s="167"/>
    </row>
    <row r="68" spans="2:9" s="2" customFormat="1" ht="24.95" hidden="1" customHeight="1" outlineLevel="1" x14ac:dyDescent="0.2">
      <c r="C68" s="165"/>
      <c r="D68" s="206"/>
      <c r="E68" s="165"/>
      <c r="F68" s="167"/>
    </row>
    <row r="69" spans="2:9" s="2" customFormat="1" ht="24.95" hidden="1" customHeight="1" outlineLevel="1" x14ac:dyDescent="0.2">
      <c r="C69" s="165"/>
      <c r="D69" s="206"/>
      <c r="E69" s="165"/>
      <c r="F69" s="167"/>
    </row>
    <row r="70" spans="2:9" s="2" customFormat="1" ht="24.95" hidden="1" customHeight="1" outlineLevel="1" x14ac:dyDescent="0.2">
      <c r="C70" s="165"/>
      <c r="D70" s="206"/>
      <c r="E70" s="165"/>
      <c r="F70" s="167"/>
    </row>
    <row r="71" spans="2:9" s="2" customFormat="1" ht="24.95" hidden="1" customHeight="1" outlineLevel="1" x14ac:dyDescent="0.2">
      <c r="B71" s="167">
        <v>1</v>
      </c>
      <c r="C71" s="111" t="s">
        <v>140</v>
      </c>
      <c r="D71" s="185" t="s">
        <v>141</v>
      </c>
    </row>
    <row r="72" spans="2:9" s="2" customFormat="1" ht="24.95" hidden="1" customHeight="1" outlineLevel="1" x14ac:dyDescent="0.2">
      <c r="B72" s="167">
        <v>4</v>
      </c>
      <c r="C72" s="111" t="s">
        <v>142</v>
      </c>
      <c r="D72" s="185" t="s">
        <v>97</v>
      </c>
    </row>
    <row r="73" spans="2:9" s="2" customFormat="1" ht="24.95" hidden="1" customHeight="1" outlineLevel="1" x14ac:dyDescent="0.2">
      <c r="B73" s="167">
        <v>6</v>
      </c>
      <c r="C73" s="111" t="s">
        <v>109</v>
      </c>
      <c r="D73" s="185" t="s">
        <v>94</v>
      </c>
    </row>
    <row r="74" spans="2:9" ht="24.95" hidden="1" customHeight="1" outlineLevel="1" x14ac:dyDescent="0.2">
      <c r="B74" s="167">
        <v>8</v>
      </c>
      <c r="C74" s="111" t="s">
        <v>111</v>
      </c>
      <c r="D74" s="185" t="s">
        <v>95</v>
      </c>
    </row>
    <row r="75" spans="2:9" ht="24.95" hidden="1" customHeight="1" outlineLevel="1" x14ac:dyDescent="0.2">
      <c r="B75" s="167">
        <v>30</v>
      </c>
      <c r="C75" s="111" t="s">
        <v>143</v>
      </c>
      <c r="D75" s="185" t="s">
        <v>144</v>
      </c>
    </row>
    <row r="76" spans="2:9" ht="24.95" hidden="1" customHeight="1" outlineLevel="1" x14ac:dyDescent="0.2">
      <c r="B76" s="167">
        <v>70</v>
      </c>
      <c r="C76" s="111" t="s">
        <v>110</v>
      </c>
      <c r="D76" s="185" t="s">
        <v>98</v>
      </c>
    </row>
    <row r="77" spans="2:9" ht="24.95" hidden="1" customHeight="1" outlineLevel="1" x14ac:dyDescent="0.2">
      <c r="B77" s="167">
        <v>90</v>
      </c>
      <c r="C77" s="111" t="s">
        <v>145</v>
      </c>
      <c r="D77" s="185" t="s">
        <v>146</v>
      </c>
    </row>
    <row r="78" spans="2:9" ht="24.95" hidden="1" customHeight="1" outlineLevel="1" x14ac:dyDescent="0.2">
      <c r="B78" s="86">
        <v>200</v>
      </c>
      <c r="C78" s="111" t="s">
        <v>107</v>
      </c>
      <c r="D78" s="185" t="s">
        <v>96</v>
      </c>
    </row>
    <row r="79" spans="2:9" ht="24.95" hidden="1" customHeight="1" outlineLevel="1" x14ac:dyDescent="0.2">
      <c r="B79" s="86">
        <v>500</v>
      </c>
      <c r="C79" s="111" t="s">
        <v>108</v>
      </c>
      <c r="D79" s="185" t="s">
        <v>93</v>
      </c>
    </row>
    <row r="80" spans="2:9" ht="16.899999999999999" customHeight="1" collapsed="1" x14ac:dyDescent="0.2"/>
  </sheetData>
  <sheetProtection algorithmName="SHA-512" hashValue="pSOwNW/c5gh5Gp/F3D1JLO4apUnsoDALOszXbEhS7zM8k9g7fK0YYNxwB/rhkFFDZR1tbC1i34pOGpCWFDLvxA==" saltValue="ZOlsV3auqh31JqnXqEfu0g==" spinCount="100000" sheet="1" formatCells="0"/>
  <sortState xmlns:xlrd2="http://schemas.microsoft.com/office/spreadsheetml/2017/richdata2" ref="C64:D71">
    <sortCondition ref="C64"/>
  </sortState>
  <mergeCells count="26">
    <mergeCell ref="I45:I54"/>
    <mergeCell ref="C19:D19"/>
    <mergeCell ref="C25:D25"/>
    <mergeCell ref="G32:H33"/>
    <mergeCell ref="C26:D26"/>
    <mergeCell ref="C28:D28"/>
    <mergeCell ref="C23:D23"/>
    <mergeCell ref="E29:F30"/>
    <mergeCell ref="E21:I21"/>
    <mergeCell ref="E22:I22"/>
    <mergeCell ref="E26:I27"/>
    <mergeCell ref="E28:I28"/>
    <mergeCell ref="E32:F33"/>
    <mergeCell ref="C29:D30"/>
    <mergeCell ref="B10:I10"/>
    <mergeCell ref="B11:I13"/>
    <mergeCell ref="B14:I15"/>
    <mergeCell ref="C17:D17"/>
    <mergeCell ref="E25:I25"/>
    <mergeCell ref="E17:I17"/>
    <mergeCell ref="H18:I18"/>
    <mergeCell ref="E19:I19"/>
    <mergeCell ref="E20:I20"/>
    <mergeCell ref="C18:D18"/>
    <mergeCell ref="E18:F18"/>
    <mergeCell ref="E23:I24"/>
  </mergeCells>
  <phoneticPr fontId="0" type="noConversion"/>
  <conditionalFormatting sqref="E21:I21">
    <cfRule type="containsText" dxfId="35" priority="1" operator="containsText" text="NO">
      <formula>NOT(ISERROR(SEARCH("NO",E21)))</formula>
    </cfRule>
  </conditionalFormatting>
  <conditionalFormatting sqref="E21:I22">
    <cfRule type="expression" dxfId="34" priority="29">
      <formula>$D$66=36</formula>
    </cfRule>
    <cfRule type="expression" dxfId="33" priority="30">
      <formula>$D$66="36bis"</formula>
    </cfRule>
  </conditionalFormatting>
  <conditionalFormatting sqref="E22:I22">
    <cfRule type="expression" dxfId="32" priority="28">
      <formula>$E$21="NO"</formula>
    </cfRule>
  </conditionalFormatting>
  <dataValidations count="3">
    <dataValidation type="list" allowBlank="1" showInputMessage="1" showErrorMessage="1" sqref="C17:D17" xr:uid="{00000000-0002-0000-0100-000001000000}">
      <formula1>$C$75:$C$77</formula1>
    </dataValidation>
    <dataValidation type="list" allowBlank="1" showInputMessage="1" showErrorMessage="1" sqref="E29:F30 E21:I21" xr:uid="{00000000-0002-0000-0100-000000000000}">
      <formula1>$H$63:$H$64</formula1>
    </dataValidation>
    <dataValidation type="list" allowBlank="1" showInputMessage="1" showErrorMessage="1" sqref="E22:I22" xr:uid="{05021335-18CC-4872-9B08-42983619243B}">
      <formula1>$H$65:$H$66</formula1>
    </dataValidation>
  </dataValidations>
  <printOptions horizontalCentered="1"/>
  <pageMargins left="0.78740157480314965" right="0.39370078740157483" top="0.78740157480314965" bottom="0.78740157480314965" header="0.51181102362204722" footer="0.51181102362204722"/>
  <pageSetup paperSize="9" scale="68" orientation="portrait" r:id="rId1"/>
  <headerFooter alignWithMargins="0">
    <oddHeader>&amp;L&amp;9Comune di CARAVAGGIO - Provincia di Bergamo</oddHeader>
    <oddFooter>&amp;L&amp;9modulistica predisposta da
Area V – EDILIZIA PRIVATA – URBANISTICA</oddFooter>
  </headerFooter>
  <ignoredErrors>
    <ignoredError sqref="E1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>
    <tabColor indexed="41"/>
  </sheetPr>
  <dimension ref="B2:P61"/>
  <sheetViews>
    <sheetView view="pageBreakPreview" zoomScale="70" zoomScaleNormal="75" zoomScaleSheetLayoutView="70" workbookViewId="0">
      <selection activeCell="F6" sqref="F6:F11"/>
    </sheetView>
  </sheetViews>
  <sheetFormatPr defaultColWidth="8.77734375" defaultRowHeight="19.899999999999999" customHeight="1" outlineLevelRow="1" x14ac:dyDescent="0.2"/>
  <cols>
    <col min="1" max="1" width="2.77734375" style="15" customWidth="1"/>
    <col min="2" max="2" width="9.77734375" style="15" customWidth="1"/>
    <col min="3" max="3" width="2.77734375" style="15" hidden="1" customWidth="1"/>
    <col min="4" max="4" width="15.77734375" style="15" customWidth="1"/>
    <col min="5" max="5" width="9.77734375" style="15" customWidth="1"/>
    <col min="6" max="6" width="15.77734375" style="15" customWidth="1"/>
    <col min="7" max="8" width="9.77734375" style="15" customWidth="1"/>
    <col min="9" max="9" width="18.77734375" style="15" customWidth="1"/>
    <col min="10" max="10" width="8" style="15" customWidth="1"/>
    <col min="11" max="11" width="8" style="15" bestFit="1" customWidth="1"/>
    <col min="12" max="12" width="10.21875" style="15" bestFit="1" customWidth="1"/>
    <col min="13" max="13" width="12.6640625" style="15" customWidth="1"/>
    <col min="14" max="14" width="2.77734375" style="15" customWidth="1"/>
    <col min="15" max="15" width="10.21875" style="15" bestFit="1" customWidth="1"/>
    <col min="16" max="16" width="12.6640625" style="15" customWidth="1"/>
    <col min="17" max="16384" width="8.77734375" style="15"/>
  </cols>
  <sheetData>
    <row r="2" spans="2:16" ht="50.1" customHeight="1" x14ac:dyDescent="0.2">
      <c r="B2" s="294" t="str">
        <f>'Copertina 2025'!C17</f>
        <v>Segnalazione Certificata di Inizio Attività in SANATORIA, presentata da:</v>
      </c>
      <c r="C2" s="294"/>
      <c r="D2" s="294"/>
      <c r="E2" s="294"/>
      <c r="F2" s="295" t="str">
        <f>'Copertina 2025'!E17</f>
        <v>cognome e nome</v>
      </c>
      <c r="G2" s="295"/>
      <c r="H2" s="295"/>
      <c r="I2" s="295"/>
    </row>
    <row r="3" spans="2:16" ht="35.1" customHeight="1" thickBot="1" x14ac:dyDescent="0.25">
      <c r="B3" s="296" t="s">
        <v>7</v>
      </c>
      <c r="C3" s="296"/>
      <c r="D3" s="296"/>
      <c r="E3" s="296"/>
      <c r="F3" s="295" t="str">
        <f>'Copertina 2025'!E23</f>
        <v>indicare la Via/Piazza/ecc.</v>
      </c>
      <c r="G3" s="295"/>
      <c r="H3" s="295"/>
      <c r="I3" s="295"/>
    </row>
    <row r="4" spans="2:16" ht="39.950000000000003" customHeight="1" outlineLevel="1" thickBot="1" x14ac:dyDescent="0.25">
      <c r="B4" s="308" t="s">
        <v>39</v>
      </c>
      <c r="C4" s="309"/>
      <c r="D4" s="309"/>
      <c r="E4" s="309"/>
      <c r="F4" s="309"/>
      <c r="G4" s="309"/>
      <c r="H4" s="309"/>
      <c r="I4" s="310"/>
    </row>
    <row r="5" spans="2:16" ht="30" customHeight="1" outlineLevel="1" thickBot="1" x14ac:dyDescent="0.25">
      <c r="B5" s="27"/>
      <c r="C5" s="28"/>
      <c r="D5" s="28"/>
      <c r="E5" s="28"/>
      <c r="F5" s="29" t="s">
        <v>40</v>
      </c>
      <c r="G5" s="30"/>
      <c r="H5" s="31" t="s">
        <v>41</v>
      </c>
      <c r="I5" s="32" t="s">
        <v>28</v>
      </c>
      <c r="K5" s="18"/>
      <c r="L5" s="325" t="s">
        <v>42</v>
      </c>
      <c r="M5" s="326"/>
      <c r="N5" s="57"/>
      <c r="O5" s="323" t="s">
        <v>29</v>
      </c>
      <c r="P5" s="324"/>
    </row>
    <row r="6" spans="2:16" ht="20.100000000000001" customHeight="1" outlineLevel="1" x14ac:dyDescent="0.2">
      <c r="B6" s="343" t="s">
        <v>43</v>
      </c>
      <c r="C6" s="207"/>
      <c r="D6" s="345" t="s">
        <v>77</v>
      </c>
      <c r="E6" s="346"/>
      <c r="F6" s="33">
        <v>100</v>
      </c>
      <c r="G6" s="19" t="s">
        <v>31</v>
      </c>
      <c r="H6" s="34">
        <v>23.25</v>
      </c>
      <c r="I6" s="20">
        <f t="shared" ref="I6:I11" si="0">F6*H6</f>
        <v>2325</v>
      </c>
      <c r="K6" s="348" t="s">
        <v>43</v>
      </c>
      <c r="L6" s="325" t="s">
        <v>30</v>
      </c>
      <c r="M6" s="333">
        <f>I6+I7+I8</f>
        <v>4432</v>
      </c>
      <c r="N6" s="21"/>
      <c r="O6" s="331" t="s">
        <v>30</v>
      </c>
      <c r="P6" s="327">
        <f>M6+M15</f>
        <v>4432</v>
      </c>
    </row>
    <row r="7" spans="2:16" ht="20.100000000000001" customHeight="1" outlineLevel="1" x14ac:dyDescent="0.2">
      <c r="B7" s="343"/>
      <c r="C7" s="208"/>
      <c r="D7" s="336"/>
      <c r="E7" s="347"/>
      <c r="F7" s="35">
        <v>100</v>
      </c>
      <c r="G7" s="152" t="s">
        <v>33</v>
      </c>
      <c r="H7" s="36">
        <v>15.52</v>
      </c>
      <c r="I7" s="24">
        <f t="shared" si="0"/>
        <v>1552</v>
      </c>
      <c r="K7" s="349"/>
      <c r="L7" s="332"/>
      <c r="M7" s="334"/>
      <c r="N7" s="21"/>
      <c r="O7" s="329"/>
      <c r="P7" s="328"/>
    </row>
    <row r="8" spans="2:16" ht="20.100000000000001" customHeight="1" outlineLevel="1" x14ac:dyDescent="0.2">
      <c r="B8" s="343"/>
      <c r="C8" s="208"/>
      <c r="D8" s="336"/>
      <c r="E8" s="347"/>
      <c r="F8" s="37">
        <v>100</v>
      </c>
      <c r="G8" s="22" t="s">
        <v>44</v>
      </c>
      <c r="H8" s="38">
        <v>5.55</v>
      </c>
      <c r="I8" s="23">
        <f t="shared" si="0"/>
        <v>555</v>
      </c>
      <c r="K8" s="349"/>
      <c r="L8" s="332"/>
      <c r="M8" s="334"/>
      <c r="N8" s="21"/>
      <c r="O8" s="329"/>
      <c r="P8" s="328"/>
    </row>
    <row r="9" spans="2:16" ht="20.100000000000001" customHeight="1" outlineLevel="1" x14ac:dyDescent="0.2">
      <c r="B9" s="343"/>
      <c r="C9" s="209"/>
      <c r="D9" s="336" t="s">
        <v>132</v>
      </c>
      <c r="E9" s="337"/>
      <c r="F9" s="10">
        <v>0</v>
      </c>
      <c r="G9" s="152" t="s">
        <v>31</v>
      </c>
      <c r="H9" s="36">
        <v>9.3000000000000007</v>
      </c>
      <c r="I9" s="24">
        <f t="shared" si="0"/>
        <v>0</v>
      </c>
      <c r="K9" s="349"/>
      <c r="L9" s="332" t="s">
        <v>32</v>
      </c>
      <c r="M9" s="334">
        <f>I10+I9+I11</f>
        <v>0</v>
      </c>
      <c r="N9" s="21"/>
      <c r="O9" s="329" t="s">
        <v>32</v>
      </c>
      <c r="P9" s="328">
        <f>M9+M18</f>
        <v>0</v>
      </c>
    </row>
    <row r="10" spans="2:16" ht="20.100000000000001" customHeight="1" outlineLevel="1" x14ac:dyDescent="0.2">
      <c r="B10" s="343"/>
      <c r="C10" s="209"/>
      <c r="D10" s="338"/>
      <c r="E10" s="337"/>
      <c r="F10" s="10">
        <v>0</v>
      </c>
      <c r="G10" s="152" t="s">
        <v>33</v>
      </c>
      <c r="H10" s="36">
        <v>6.21</v>
      </c>
      <c r="I10" s="24">
        <f t="shared" si="0"/>
        <v>0</v>
      </c>
      <c r="K10" s="349"/>
      <c r="L10" s="332"/>
      <c r="M10" s="334"/>
      <c r="N10" s="21"/>
      <c r="O10" s="329"/>
      <c r="P10" s="328"/>
    </row>
    <row r="11" spans="2:16" ht="20.100000000000001" customHeight="1" outlineLevel="1" thickBot="1" x14ac:dyDescent="0.25">
      <c r="B11" s="344"/>
      <c r="C11" s="210"/>
      <c r="D11" s="339"/>
      <c r="E11" s="340"/>
      <c r="F11" s="39">
        <v>0</v>
      </c>
      <c r="G11" s="40" t="s">
        <v>44</v>
      </c>
      <c r="H11" s="163">
        <v>2.78</v>
      </c>
      <c r="I11" s="41">
        <f t="shared" si="0"/>
        <v>0</v>
      </c>
      <c r="K11" s="350"/>
      <c r="L11" s="341"/>
      <c r="M11" s="342"/>
      <c r="N11" s="21"/>
      <c r="O11" s="330"/>
      <c r="P11" s="335"/>
    </row>
    <row r="12" spans="2:16" ht="19.899999999999999" customHeight="1" thickBot="1" x14ac:dyDescent="0.25">
      <c r="B12" s="5"/>
      <c r="C12" s="5"/>
      <c r="D12" s="17"/>
      <c r="E12" s="152"/>
      <c r="F12" s="25"/>
      <c r="G12" s="152"/>
      <c r="H12" s="26"/>
      <c r="I12" s="26"/>
    </row>
    <row r="13" spans="2:16" ht="39.950000000000003" customHeight="1" outlineLevel="1" thickBot="1" x14ac:dyDescent="0.25">
      <c r="B13" s="308" t="s">
        <v>45</v>
      </c>
      <c r="C13" s="309"/>
      <c r="D13" s="309"/>
      <c r="E13" s="309"/>
      <c r="F13" s="309"/>
      <c r="G13" s="309"/>
      <c r="H13" s="309"/>
      <c r="I13" s="310"/>
    </row>
    <row r="14" spans="2:16" ht="30" customHeight="1" outlineLevel="1" x14ac:dyDescent="0.2">
      <c r="B14" s="27"/>
      <c r="C14" s="28"/>
      <c r="D14" s="28"/>
      <c r="E14" s="28"/>
      <c r="F14" s="29" t="s">
        <v>40</v>
      </c>
      <c r="G14" s="30"/>
      <c r="H14" s="31" t="s">
        <v>41</v>
      </c>
      <c r="I14" s="32" t="s">
        <v>28</v>
      </c>
      <c r="K14" s="18"/>
      <c r="L14" s="325" t="s">
        <v>42</v>
      </c>
      <c r="M14" s="326"/>
    </row>
    <row r="15" spans="2:16" ht="20.100000000000001" customHeight="1" outlineLevel="1" x14ac:dyDescent="0.2">
      <c r="B15" s="343" t="s">
        <v>46</v>
      </c>
      <c r="C15" s="207"/>
      <c r="D15" s="345" t="s">
        <v>77</v>
      </c>
      <c r="E15" s="346"/>
      <c r="F15" s="33">
        <v>0</v>
      </c>
      <c r="G15" s="19" t="s">
        <v>31</v>
      </c>
      <c r="H15" s="34">
        <v>16.27</v>
      </c>
      <c r="I15" s="20">
        <f t="shared" ref="I15:I20" si="1">F15*H15</f>
        <v>0</v>
      </c>
      <c r="K15" s="348" t="s">
        <v>46</v>
      </c>
      <c r="L15" s="325" t="s">
        <v>30</v>
      </c>
      <c r="M15" s="333">
        <f>I15+I16+I17</f>
        <v>0</v>
      </c>
    </row>
    <row r="16" spans="2:16" ht="20.100000000000001" customHeight="1" outlineLevel="1" x14ac:dyDescent="0.2">
      <c r="B16" s="343"/>
      <c r="C16" s="208"/>
      <c r="D16" s="336"/>
      <c r="E16" s="347"/>
      <c r="F16" s="35">
        <v>0</v>
      </c>
      <c r="G16" s="152" t="s">
        <v>33</v>
      </c>
      <c r="H16" s="36">
        <v>10.86</v>
      </c>
      <c r="I16" s="24">
        <f t="shared" si="1"/>
        <v>0</v>
      </c>
      <c r="K16" s="349"/>
      <c r="L16" s="332"/>
      <c r="M16" s="334"/>
    </row>
    <row r="17" spans="2:14" ht="20.100000000000001" customHeight="1" outlineLevel="1" x14ac:dyDescent="0.2">
      <c r="B17" s="343"/>
      <c r="C17" s="208"/>
      <c r="D17" s="336"/>
      <c r="E17" s="347"/>
      <c r="F17" s="37">
        <v>0</v>
      </c>
      <c r="G17" s="22" t="s">
        <v>44</v>
      </c>
      <c r="H17" s="38">
        <v>3.89</v>
      </c>
      <c r="I17" s="23">
        <f t="shared" si="1"/>
        <v>0</v>
      </c>
      <c r="K17" s="349"/>
      <c r="L17" s="332"/>
      <c r="M17" s="334"/>
    </row>
    <row r="18" spans="2:14" ht="20.100000000000001" customHeight="1" outlineLevel="1" x14ac:dyDescent="0.2">
      <c r="B18" s="343"/>
      <c r="C18" s="209"/>
      <c r="D18" s="336" t="s">
        <v>132</v>
      </c>
      <c r="E18" s="337"/>
      <c r="F18" s="10">
        <v>0</v>
      </c>
      <c r="G18" s="152" t="s">
        <v>31</v>
      </c>
      <c r="H18" s="36">
        <v>6.51</v>
      </c>
      <c r="I18" s="24">
        <f t="shared" si="1"/>
        <v>0</v>
      </c>
      <c r="K18" s="349"/>
      <c r="L18" s="332" t="s">
        <v>32</v>
      </c>
      <c r="M18" s="334">
        <f>I19+I18+I20</f>
        <v>0</v>
      </c>
    </row>
    <row r="19" spans="2:14" ht="20.100000000000001" customHeight="1" outlineLevel="1" x14ac:dyDescent="0.2">
      <c r="B19" s="343"/>
      <c r="C19" s="209"/>
      <c r="D19" s="338"/>
      <c r="E19" s="337"/>
      <c r="F19" s="10">
        <v>0</v>
      </c>
      <c r="G19" s="152" t="s">
        <v>33</v>
      </c>
      <c r="H19" s="36">
        <v>4.3499999999999996</v>
      </c>
      <c r="I19" s="24">
        <f t="shared" si="1"/>
        <v>0</v>
      </c>
      <c r="K19" s="349"/>
      <c r="L19" s="332"/>
      <c r="M19" s="334"/>
    </row>
    <row r="20" spans="2:14" ht="20.100000000000001" customHeight="1" outlineLevel="1" thickBot="1" x14ac:dyDescent="0.25">
      <c r="B20" s="344"/>
      <c r="C20" s="210"/>
      <c r="D20" s="339"/>
      <c r="E20" s="340"/>
      <c r="F20" s="39">
        <v>0</v>
      </c>
      <c r="G20" s="40" t="s">
        <v>44</v>
      </c>
      <c r="H20" s="163">
        <v>1.95</v>
      </c>
      <c r="I20" s="41">
        <f t="shared" si="1"/>
        <v>0</v>
      </c>
      <c r="K20" s="350"/>
      <c r="L20" s="341"/>
      <c r="M20" s="342"/>
    </row>
    <row r="21" spans="2:14" ht="19.899999999999999" hidden="1" customHeight="1" thickBot="1" x14ac:dyDescent="0.25"/>
    <row r="22" spans="2:14" ht="39.950000000000003" hidden="1" customHeight="1" outlineLevel="1" thickBot="1" x14ac:dyDescent="0.25">
      <c r="B22" s="297" t="s">
        <v>29</v>
      </c>
      <c r="C22" s="298"/>
      <c r="D22" s="298"/>
      <c r="E22" s="298"/>
      <c r="F22" s="298"/>
      <c r="G22" s="298"/>
      <c r="H22" s="298"/>
      <c r="I22" s="299"/>
    </row>
    <row r="23" spans="2:14" ht="20.100000000000001" hidden="1" customHeight="1" outlineLevel="1" x14ac:dyDescent="0.2">
      <c r="B23" s="300" t="s">
        <v>34</v>
      </c>
      <c r="C23" s="301"/>
      <c r="D23" s="301"/>
      <c r="E23" s="302"/>
      <c r="F23" s="311" t="s">
        <v>35</v>
      </c>
      <c r="G23" s="311"/>
      <c r="H23" s="312">
        <f>I6+I9+I15+I18</f>
        <v>2325</v>
      </c>
      <c r="I23" s="313"/>
    </row>
    <row r="24" spans="2:14" ht="20.100000000000001" hidden="1" customHeight="1" outlineLevel="1" x14ac:dyDescent="0.2">
      <c r="B24" s="303"/>
      <c r="C24" s="289"/>
      <c r="D24" s="289"/>
      <c r="E24" s="304"/>
      <c r="F24" s="311" t="s">
        <v>36</v>
      </c>
      <c r="G24" s="311"/>
      <c r="H24" s="312">
        <f>I7+I10+I16+I19</f>
        <v>1552</v>
      </c>
      <c r="I24" s="313"/>
    </row>
    <row r="25" spans="2:14" ht="20.100000000000001" hidden="1" customHeight="1" outlineLevel="1" x14ac:dyDescent="0.2">
      <c r="B25" s="305"/>
      <c r="C25" s="306"/>
      <c r="D25" s="306"/>
      <c r="E25" s="307"/>
      <c r="F25" s="314" t="s">
        <v>47</v>
      </c>
      <c r="G25" s="314"/>
      <c r="H25" s="315">
        <f>I8+I11+I17+I20</f>
        <v>555</v>
      </c>
      <c r="I25" s="316"/>
      <c r="M25" s="42"/>
      <c r="N25" s="42"/>
    </row>
    <row r="26" spans="2:14" ht="20.100000000000001" hidden="1" customHeight="1" outlineLevel="1" x14ac:dyDescent="0.2">
      <c r="B26" s="317" t="s">
        <v>86</v>
      </c>
      <c r="C26" s="318"/>
      <c r="D26" s="318"/>
      <c r="E26" s="319"/>
      <c r="F26" s="351" t="s">
        <v>35</v>
      </c>
      <c r="G26" s="352"/>
      <c r="H26" s="353">
        <v>0</v>
      </c>
      <c r="I26" s="354"/>
      <c r="M26" s="42"/>
      <c r="N26" s="42"/>
    </row>
    <row r="27" spans="2:14" ht="20.100000000000001" hidden="1" customHeight="1" outlineLevel="1" x14ac:dyDescent="0.2">
      <c r="B27" s="320"/>
      <c r="C27" s="321"/>
      <c r="D27" s="321"/>
      <c r="E27" s="322"/>
      <c r="F27" s="355" t="s">
        <v>36</v>
      </c>
      <c r="G27" s="356"/>
      <c r="H27" s="357">
        <v>0</v>
      </c>
      <c r="I27" s="358"/>
      <c r="M27" s="42"/>
      <c r="N27" s="42"/>
    </row>
    <row r="28" spans="2:14" ht="20.100000000000001" hidden="1" customHeight="1" outlineLevel="1" thickBot="1" x14ac:dyDescent="0.25">
      <c r="B28" s="320" t="s">
        <v>37</v>
      </c>
      <c r="C28" s="321"/>
      <c r="D28" s="321"/>
      <c r="E28" s="322"/>
      <c r="F28" s="355" t="s">
        <v>47</v>
      </c>
      <c r="G28" s="356"/>
      <c r="H28" s="357">
        <v>0</v>
      </c>
      <c r="I28" s="358"/>
      <c r="M28" s="42"/>
      <c r="N28" s="42"/>
    </row>
    <row r="29" spans="2:14" ht="20.100000000000001" hidden="1" customHeight="1" collapsed="1" x14ac:dyDescent="0.2">
      <c r="B29" s="362" t="s">
        <v>29</v>
      </c>
      <c r="C29" s="363"/>
      <c r="D29" s="364"/>
      <c r="E29" s="365"/>
      <c r="F29" s="372" t="s">
        <v>35</v>
      </c>
      <c r="G29" s="372"/>
      <c r="H29" s="373">
        <f>H23-H26</f>
        <v>2325</v>
      </c>
      <c r="I29" s="374"/>
      <c r="M29" s="42"/>
      <c r="N29" s="42"/>
    </row>
    <row r="30" spans="2:14" ht="20.100000000000001" hidden="1" customHeight="1" x14ac:dyDescent="0.2">
      <c r="B30" s="366"/>
      <c r="C30" s="367"/>
      <c r="D30" s="367"/>
      <c r="E30" s="368"/>
      <c r="F30" s="375" t="s">
        <v>36</v>
      </c>
      <c r="G30" s="375"/>
      <c r="H30" s="290">
        <f>H24-H27</f>
        <v>1552</v>
      </c>
      <c r="I30" s="291"/>
    </row>
    <row r="31" spans="2:14" ht="20.100000000000001" hidden="1" customHeight="1" thickBot="1" x14ac:dyDescent="0.25">
      <c r="B31" s="366"/>
      <c r="C31" s="367"/>
      <c r="D31" s="367"/>
      <c r="E31" s="368"/>
      <c r="F31" s="376" t="s">
        <v>47</v>
      </c>
      <c r="G31" s="377"/>
      <c r="H31" s="378">
        <f>H25-H28</f>
        <v>555</v>
      </c>
      <c r="I31" s="379"/>
    </row>
    <row r="32" spans="2:14" ht="39.950000000000003" hidden="1" customHeight="1" thickTop="1" thickBot="1" x14ac:dyDescent="0.25">
      <c r="B32" s="369"/>
      <c r="C32" s="370"/>
      <c r="D32" s="370"/>
      <c r="E32" s="371"/>
      <c r="F32" s="359"/>
      <c r="G32" s="359"/>
      <c r="H32" s="360">
        <f>SUM(H29:I31)</f>
        <v>4432</v>
      </c>
      <c r="I32" s="361"/>
    </row>
    <row r="33" spans="2:9" ht="20.100000000000001" customHeight="1" thickBot="1" x14ac:dyDescent="0.25">
      <c r="B33" s="380"/>
      <c r="C33" s="380"/>
      <c r="D33" s="380"/>
      <c r="E33" s="380"/>
      <c r="F33" s="380"/>
      <c r="G33" s="380"/>
      <c r="H33" s="380"/>
      <c r="I33" s="380"/>
    </row>
    <row r="34" spans="2:9" ht="30" customHeight="1" thickBot="1" x14ac:dyDescent="0.25">
      <c r="B34" s="381" t="str">
        <f>IF(F51=36,D59,"")</f>
        <v/>
      </c>
      <c r="C34" s="382"/>
      <c r="D34" s="382"/>
      <c r="E34" s="382"/>
      <c r="F34" s="382"/>
      <c r="G34" s="382"/>
      <c r="H34" s="382"/>
      <c r="I34" s="383"/>
    </row>
    <row r="35" spans="2:9" ht="60" customHeight="1" thickBot="1" x14ac:dyDescent="0.25">
      <c r="B35" s="256" t="str">
        <f>IF(F51=36,E59,"")</f>
        <v/>
      </c>
      <c r="C35" s="257"/>
      <c r="D35" s="257"/>
      <c r="E35" s="257"/>
      <c r="F35" s="257"/>
      <c r="G35" s="257"/>
      <c r="H35" s="257"/>
      <c r="I35" s="258"/>
    </row>
    <row r="36" spans="2:9" ht="20.100000000000001" customHeight="1" x14ac:dyDescent="0.2">
      <c r="B36" s="386"/>
      <c r="C36" s="387"/>
      <c r="D36" s="388"/>
      <c r="E36" s="233" t="s">
        <v>118</v>
      </c>
      <c r="F36" s="301" t="s">
        <v>121</v>
      </c>
      <c r="G36" s="301"/>
      <c r="H36" s="373">
        <f>IF(E36="gratuita", H29,H29*2)</f>
        <v>4650</v>
      </c>
      <c r="I36" s="374"/>
    </row>
    <row r="37" spans="2:9" ht="20.100000000000001" customHeight="1" x14ac:dyDescent="0.2">
      <c r="B37" s="389"/>
      <c r="C37" s="390"/>
      <c r="D37" s="391"/>
      <c r="E37" s="234" t="s">
        <v>118</v>
      </c>
      <c r="F37" s="289" t="s">
        <v>120</v>
      </c>
      <c r="G37" s="289"/>
      <c r="H37" s="290">
        <f>IF(E37="gratuita", H30,H30*2)</f>
        <v>3104</v>
      </c>
      <c r="I37" s="291"/>
    </row>
    <row r="38" spans="2:9" ht="20.100000000000001" customHeight="1" thickBot="1" x14ac:dyDescent="0.25">
      <c r="B38" s="389"/>
      <c r="C38" s="390"/>
      <c r="D38" s="391"/>
      <c r="E38" s="235" t="s">
        <v>118</v>
      </c>
      <c r="F38" s="397" t="s">
        <v>122</v>
      </c>
      <c r="G38" s="397"/>
      <c r="H38" s="378">
        <f>IF(E38="gratuita", H31,H31*2)</f>
        <v>1110</v>
      </c>
      <c r="I38" s="379"/>
    </row>
    <row r="39" spans="2:9" ht="39.950000000000003" customHeight="1" thickTop="1" thickBot="1" x14ac:dyDescent="0.25">
      <c r="B39" s="392"/>
      <c r="C39" s="393"/>
      <c r="D39" s="394"/>
      <c r="E39" s="395" t="s">
        <v>29</v>
      </c>
      <c r="F39" s="396"/>
      <c r="G39" s="396"/>
      <c r="H39" s="384">
        <f>SUM(H36:I38)</f>
        <v>8864</v>
      </c>
      <c r="I39" s="385"/>
    </row>
    <row r="40" spans="2:9" ht="19.899999999999999" customHeight="1" thickBot="1" x14ac:dyDescent="0.25">
      <c r="B40" s="169"/>
      <c r="C40" s="169"/>
      <c r="D40" s="169"/>
      <c r="E40" s="169"/>
      <c r="F40" s="151"/>
      <c r="G40" s="151"/>
      <c r="H40" s="213"/>
      <c r="I40" s="213"/>
    </row>
    <row r="41" spans="2:9" ht="30" customHeight="1" thickBot="1" x14ac:dyDescent="0.25">
      <c r="B41" s="259" t="str">
        <f>IF(F51="36bis",D60,"")</f>
        <v xml:space="preserve">OBLAZIONE ai sensi dell'art. 36bis del D.P.R. n. 380/2001 (+20%)
</v>
      </c>
      <c r="C41" s="260"/>
      <c r="D41" s="260"/>
      <c r="E41" s="261"/>
      <c r="F41" s="261"/>
      <c r="G41" s="261"/>
      <c r="H41" s="261"/>
      <c r="I41" s="262"/>
    </row>
    <row r="42" spans="2:9" ht="60" customHeight="1" thickBot="1" x14ac:dyDescent="0.25">
      <c r="B42" s="263" t="str">
        <f>IF(F51="36bis",E60,"")</f>
        <v>"… il rilascio del permesso e la SCIA in sanatoria sono subordinati al pagamento, a titolo di oblazione, di un importo:
a) pari al doppio del contributo di costruzione ovvero, in caso di gratuità a norma di legge, determinato in misura pari a quella prevista dall'articolo 16, incrementato del 20 per cento in caso di interventi realizzati in parziale difformità dal permesso di costruire, nelle ipotesi di cui all'articolo 34, e in caso di variazioni essenziali ai sensi dell'articolo 32. ..."</v>
      </c>
      <c r="C42" s="264"/>
      <c r="D42" s="264"/>
      <c r="E42" s="265"/>
      <c r="F42" s="265"/>
      <c r="G42" s="265"/>
      <c r="H42" s="265"/>
      <c r="I42" s="266"/>
    </row>
    <row r="43" spans="2:9" ht="20.100000000000001" customHeight="1" x14ac:dyDescent="0.2">
      <c r="B43" s="267"/>
      <c r="C43" s="268"/>
      <c r="D43" s="269"/>
      <c r="E43" s="236" t="s">
        <v>118</v>
      </c>
      <c r="F43" s="276" t="s">
        <v>121</v>
      </c>
      <c r="G43" s="277"/>
      <c r="H43" s="278">
        <f>IF(E43="gratuita", H29*1.2,H29*2*1.2)</f>
        <v>5580</v>
      </c>
      <c r="I43" s="279"/>
    </row>
    <row r="44" spans="2:9" ht="20.100000000000001" customHeight="1" x14ac:dyDescent="0.2">
      <c r="B44" s="270"/>
      <c r="C44" s="271"/>
      <c r="D44" s="272"/>
      <c r="E44" s="237" t="s">
        <v>118</v>
      </c>
      <c r="F44" s="289" t="s">
        <v>120</v>
      </c>
      <c r="G44" s="289"/>
      <c r="H44" s="290">
        <f>IF(E44="gratuita",H30*1.2,H30*2*1.2)</f>
        <v>3724.7999999999997</v>
      </c>
      <c r="I44" s="291"/>
    </row>
    <row r="45" spans="2:9" ht="20.100000000000001" customHeight="1" thickBot="1" x14ac:dyDescent="0.25">
      <c r="B45" s="270"/>
      <c r="C45" s="271"/>
      <c r="D45" s="272"/>
      <c r="E45" s="238" t="s">
        <v>118</v>
      </c>
      <c r="F45" s="280" t="s">
        <v>351</v>
      </c>
      <c r="G45" s="281"/>
      <c r="H45" s="282">
        <f>IF(E45="gratuita",H31*1.2,H31*2*1.2)</f>
        <v>1332</v>
      </c>
      <c r="I45" s="283"/>
    </row>
    <row r="46" spans="2:9" ht="39.950000000000003" customHeight="1" thickTop="1" thickBot="1" x14ac:dyDescent="0.25">
      <c r="B46" s="273"/>
      <c r="C46" s="274"/>
      <c r="D46" s="275"/>
      <c r="E46" s="284" t="s">
        <v>29</v>
      </c>
      <c r="F46" s="285"/>
      <c r="G46" s="286"/>
      <c r="H46" s="287">
        <f>SUM(H43:I45)</f>
        <v>10636.8</v>
      </c>
      <c r="I46" s="288"/>
    </row>
    <row r="47" spans="2:9" ht="20.100000000000001" customHeight="1" x14ac:dyDescent="0.2"/>
    <row r="48" spans="2:9" ht="20.100000000000001" customHeight="1" x14ac:dyDescent="0.2">
      <c r="E48" s="2"/>
      <c r="F48" s="2"/>
    </row>
    <row r="49" spans="2:9" ht="20.100000000000001" hidden="1" customHeight="1" outlineLevel="1" x14ac:dyDescent="0.2">
      <c r="D49" s="152" t="s">
        <v>116</v>
      </c>
      <c r="E49" s="152"/>
      <c r="F49" s="120" t="str">
        <f>'Copertina 2025'!D63</f>
        <v>SCIA San</v>
      </c>
      <c r="G49" s="165"/>
      <c r="H49" s="120" t="s">
        <v>118</v>
      </c>
      <c r="I49" s="165"/>
    </row>
    <row r="50" spans="2:9" ht="20.100000000000001" hidden="1" customHeight="1" outlineLevel="1" x14ac:dyDescent="0.2">
      <c r="D50" s="152" t="s">
        <v>126</v>
      </c>
      <c r="E50" s="152"/>
      <c r="F50" s="120" t="str">
        <f>'Copertina 2025'!D64</f>
        <v>SI</v>
      </c>
      <c r="G50" s="165"/>
      <c r="H50" s="120" t="s">
        <v>119</v>
      </c>
      <c r="I50" s="165"/>
    </row>
    <row r="51" spans="2:9" ht="20.100000000000001" hidden="1" customHeight="1" outlineLevel="1" x14ac:dyDescent="0.2">
      <c r="D51" s="152" t="str">
        <f>'Copertina 2025'!D65</f>
        <v>ai sensi dell'art. 36bis - conformità "asimmetrica" +20%</v>
      </c>
      <c r="E51" s="152"/>
      <c r="F51" s="120" t="str">
        <f>'Copertina 2025'!D66</f>
        <v>36bis</v>
      </c>
      <c r="G51" s="165"/>
      <c r="H51" s="165"/>
      <c r="I51" s="165"/>
    </row>
    <row r="52" spans="2:9" ht="20.100000000000001" hidden="1" customHeight="1" outlineLevel="1" x14ac:dyDescent="0.2">
      <c r="D52" s="152" t="s">
        <v>117</v>
      </c>
      <c r="E52" s="152"/>
      <c r="F52" s="120" t="str">
        <f>'Copertina 2025'!E29</f>
        <v>NO</v>
      </c>
      <c r="G52" s="165"/>
      <c r="H52" s="165"/>
      <c r="I52" s="165"/>
    </row>
    <row r="53" spans="2:9" ht="20.100000000000001" hidden="1" customHeight="1" outlineLevel="1" x14ac:dyDescent="0.2">
      <c r="B53" s="152"/>
      <c r="C53" s="152"/>
      <c r="D53" s="120"/>
      <c r="E53" s="165"/>
      <c r="F53" s="165"/>
      <c r="G53" s="165"/>
      <c r="H53" s="165"/>
      <c r="I53" s="165"/>
    </row>
    <row r="54" spans="2:9" ht="20.100000000000001" hidden="1" customHeight="1" outlineLevel="1" x14ac:dyDescent="0.2">
      <c r="B54" s="292" t="s">
        <v>139</v>
      </c>
      <c r="C54" s="292"/>
      <c r="D54" s="292"/>
      <c r="E54" s="165"/>
      <c r="F54" s="165"/>
      <c r="G54" s="165"/>
      <c r="H54" s="165"/>
      <c r="I54" s="165"/>
    </row>
    <row r="55" spans="2:9" ht="20.100000000000001" hidden="1" customHeight="1" outlineLevel="1" x14ac:dyDescent="0.2">
      <c r="B55" s="292" t="s">
        <v>92</v>
      </c>
      <c r="C55" s="292"/>
      <c r="D55" s="292"/>
      <c r="E55" s="165"/>
      <c r="F55" s="165"/>
      <c r="G55" s="165"/>
      <c r="H55" s="165"/>
      <c r="I55" s="165"/>
    </row>
    <row r="56" spans="2:9" ht="20.100000000000001" hidden="1" customHeight="1" outlineLevel="1" x14ac:dyDescent="0.2">
      <c r="B56" s="292" t="s">
        <v>38</v>
      </c>
      <c r="C56" s="292"/>
      <c r="D56" s="292"/>
      <c r="E56" s="165"/>
      <c r="F56" s="165"/>
      <c r="G56" s="165"/>
      <c r="H56" s="165"/>
      <c r="I56" s="165"/>
    </row>
    <row r="57" spans="2:9" ht="20.100000000000001" hidden="1" customHeight="1" outlineLevel="1" x14ac:dyDescent="0.2">
      <c r="B57" s="292" t="s">
        <v>86</v>
      </c>
      <c r="C57" s="292"/>
      <c r="D57" s="292"/>
      <c r="E57" s="165"/>
      <c r="F57" s="165"/>
      <c r="G57" s="165"/>
      <c r="H57" s="165"/>
      <c r="I57" s="165"/>
    </row>
    <row r="58" spans="2:9" ht="20.100000000000001" hidden="1" customHeight="1" outlineLevel="1" x14ac:dyDescent="0.2">
      <c r="B58" s="165"/>
      <c r="C58" s="165"/>
      <c r="D58" s="165"/>
      <c r="E58" s="165"/>
      <c r="F58" s="165"/>
      <c r="G58" s="165"/>
      <c r="H58" s="165"/>
      <c r="I58" s="165"/>
    </row>
    <row r="59" spans="2:9" ht="80.099999999999994" hidden="1" customHeight="1" outlineLevel="1" x14ac:dyDescent="0.2">
      <c r="B59" s="165"/>
      <c r="C59" s="165"/>
      <c r="D59" s="211" t="s">
        <v>347</v>
      </c>
      <c r="E59" s="293" t="s">
        <v>348</v>
      </c>
      <c r="F59" s="293"/>
      <c r="G59" s="293"/>
      <c r="H59" s="293"/>
      <c r="I59" s="293"/>
    </row>
    <row r="60" spans="2:9" ht="80.099999999999994" hidden="1" customHeight="1" outlineLevel="1" x14ac:dyDescent="0.2">
      <c r="B60" s="165"/>
      <c r="C60" s="165"/>
      <c r="D60" s="212" t="s">
        <v>349</v>
      </c>
      <c r="E60" s="255" t="s">
        <v>350</v>
      </c>
      <c r="F60" s="255"/>
      <c r="G60" s="255"/>
      <c r="H60" s="255"/>
      <c r="I60" s="255"/>
    </row>
    <row r="61" spans="2:9" ht="19.899999999999999" customHeight="1" collapsed="1" x14ac:dyDescent="0.2"/>
  </sheetData>
  <sheetProtection algorithmName="SHA-512" hashValue="Prr69DbFzS2n7aXxyx/soYajveljfcb1gfYVaLxhDZrS09n7p9kQN/b4yw8TyocHaCkKVkHMoKXfKvAn1udvPQ==" saltValue="08ncos0pJ+h8TjFbHg4fHw==" spinCount="100000" sheet="1" objects="1" scenarios="1"/>
  <mergeCells count="83">
    <mergeCell ref="H39:I39"/>
    <mergeCell ref="B36:D39"/>
    <mergeCell ref="E39:G39"/>
    <mergeCell ref="F38:G38"/>
    <mergeCell ref="H38:I38"/>
    <mergeCell ref="B33:I33"/>
    <mergeCell ref="B34:I34"/>
    <mergeCell ref="F36:G36"/>
    <mergeCell ref="H36:I36"/>
    <mergeCell ref="F37:G37"/>
    <mergeCell ref="H37:I37"/>
    <mergeCell ref="B28:E28"/>
    <mergeCell ref="F28:G28"/>
    <mergeCell ref="H28:I28"/>
    <mergeCell ref="B29:E32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32:G32"/>
    <mergeCell ref="H32:I32"/>
    <mergeCell ref="L14:M14"/>
    <mergeCell ref="B15:B20"/>
    <mergeCell ref="D15:E17"/>
    <mergeCell ref="K15:K20"/>
    <mergeCell ref="L15:L17"/>
    <mergeCell ref="M15:M17"/>
    <mergeCell ref="D18:E20"/>
    <mergeCell ref="L18:L20"/>
    <mergeCell ref="M18:M20"/>
    <mergeCell ref="O5:P5"/>
    <mergeCell ref="B4:I4"/>
    <mergeCell ref="L5:M5"/>
    <mergeCell ref="P6:P8"/>
    <mergeCell ref="O9:O11"/>
    <mergeCell ref="O6:O8"/>
    <mergeCell ref="L6:L8"/>
    <mergeCell ref="M6:M8"/>
    <mergeCell ref="P9:P11"/>
    <mergeCell ref="D9:E11"/>
    <mergeCell ref="L9:L11"/>
    <mergeCell ref="M9:M11"/>
    <mergeCell ref="B6:B11"/>
    <mergeCell ref="D6:E8"/>
    <mergeCell ref="K6:K11"/>
    <mergeCell ref="B57:D57"/>
    <mergeCell ref="E59:I59"/>
    <mergeCell ref="B2:E2"/>
    <mergeCell ref="F2:I2"/>
    <mergeCell ref="B3:E3"/>
    <mergeCell ref="F3:I3"/>
    <mergeCell ref="B22:I22"/>
    <mergeCell ref="B23:E25"/>
    <mergeCell ref="B13:I13"/>
    <mergeCell ref="F23:G23"/>
    <mergeCell ref="H23:I23"/>
    <mergeCell ref="F24:G24"/>
    <mergeCell ref="H24:I24"/>
    <mergeCell ref="F25:G25"/>
    <mergeCell ref="H25:I25"/>
    <mergeCell ref="B26:E27"/>
    <mergeCell ref="E60:I60"/>
    <mergeCell ref="B35:I35"/>
    <mergeCell ref="B41:I41"/>
    <mergeCell ref="B42:I42"/>
    <mergeCell ref="B43:D46"/>
    <mergeCell ref="F43:G43"/>
    <mergeCell ref="H43:I43"/>
    <mergeCell ref="F45:G45"/>
    <mergeCell ref="H45:I45"/>
    <mergeCell ref="E46:G46"/>
    <mergeCell ref="H46:I46"/>
    <mergeCell ref="F44:G44"/>
    <mergeCell ref="H44:I44"/>
    <mergeCell ref="B54:D54"/>
    <mergeCell ref="B55:D55"/>
    <mergeCell ref="B56:D56"/>
  </mergeCells>
  <phoneticPr fontId="0" type="noConversion"/>
  <conditionalFormatting sqref="B22:I32">
    <cfRule type="expression" dxfId="31" priority="49" stopIfTrue="1">
      <formula>$F$50="SI"</formula>
    </cfRule>
  </conditionalFormatting>
  <conditionalFormatting sqref="B34:I39">
    <cfRule type="expression" dxfId="30" priority="2">
      <formula>$F$51="36bis"</formula>
    </cfRule>
  </conditionalFormatting>
  <conditionalFormatting sqref="B34:I46">
    <cfRule type="expression" dxfId="29" priority="1" stopIfTrue="1">
      <formula>$F$50="NO"</formula>
    </cfRule>
  </conditionalFormatting>
  <conditionalFormatting sqref="B41:I46">
    <cfRule type="expression" dxfId="28" priority="16" stopIfTrue="1">
      <formula>$F$51=36</formula>
    </cfRule>
  </conditionalFormatting>
  <conditionalFormatting sqref="E36">
    <cfRule type="expression" dxfId="27" priority="52" stopIfTrue="1">
      <formula>$E36="gratuita"</formula>
    </cfRule>
  </conditionalFormatting>
  <conditionalFormatting sqref="E37">
    <cfRule type="expression" dxfId="26" priority="18">
      <formula>$E$37="gratuita"</formula>
    </cfRule>
  </conditionalFormatting>
  <conditionalFormatting sqref="E38">
    <cfRule type="expression" dxfId="25" priority="6">
      <formula>$E$38="gratuita"</formula>
    </cfRule>
  </conditionalFormatting>
  <conditionalFormatting sqref="E43">
    <cfRule type="expression" dxfId="24" priority="51" stopIfTrue="1">
      <formula>$E$43= "gratuita"</formula>
    </cfRule>
  </conditionalFormatting>
  <conditionalFormatting sqref="E44">
    <cfRule type="expression" dxfId="23" priority="50">
      <formula>$E$44="gratuita"</formula>
    </cfRule>
  </conditionalFormatting>
  <conditionalFormatting sqref="E45">
    <cfRule type="expression" dxfId="22" priority="48">
      <formula>$E$45="gratuita"</formula>
    </cfRule>
  </conditionalFormatting>
  <dataValidations count="2">
    <dataValidation type="list" allowBlank="1" showInputMessage="1" showErrorMessage="1" sqref="B26:E27" xr:uid="{00000000-0002-0000-0200-000000000000}">
      <formula1>$B$54:$B$57</formula1>
    </dataValidation>
    <dataValidation type="list" allowBlank="1" showInputMessage="1" showErrorMessage="1" sqref="E36:E38 E43:E45" xr:uid="{06D431C0-6C2E-49C0-9CC4-FB5D129A4F37}">
      <formula1>$H$49:$H$50</formula1>
    </dataValidation>
  </dataValidations>
  <printOptions horizontalCentered="1"/>
  <pageMargins left="1.1811023622047245" right="0.39370078740157483" top="0.78740157480314965" bottom="0.78740157480314965" header="0.51181102362204722" footer="0.51181102362204722"/>
  <pageSetup paperSize="9" scale="62" orientation="portrait" r:id="rId1"/>
  <headerFooter alignWithMargins="0">
    <oddHeader>&amp;L&amp;10Comune di CARAVAGGIO - Provincia di Bergamo</oddHeader>
    <oddFooter>&amp;R&amp;10Determinazione dei contributi - FABBRICATI INDUSTRIALI e ARTIGIANALI</oddFooter>
  </headerFooter>
  <ignoredErrors>
    <ignoredError sqref="F50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tabColor indexed="43"/>
  </sheetPr>
  <dimension ref="B2:N64"/>
  <sheetViews>
    <sheetView view="pageBreakPreview" zoomScale="70" zoomScaleNormal="75" zoomScaleSheetLayoutView="70" workbookViewId="0">
      <selection activeCell="F6" sqref="F6:F9"/>
    </sheetView>
  </sheetViews>
  <sheetFormatPr defaultColWidth="8.77734375" defaultRowHeight="19.899999999999999" customHeight="1" outlineLevelRow="1" x14ac:dyDescent="0.2"/>
  <cols>
    <col min="1" max="1" width="2.77734375" style="15" customWidth="1"/>
    <col min="2" max="2" width="9.77734375" style="15" customWidth="1"/>
    <col min="3" max="3" width="2.77734375" style="15" hidden="1" customWidth="1"/>
    <col min="4" max="4" width="15.77734375" style="15" customWidth="1"/>
    <col min="5" max="5" width="9.77734375" style="15" customWidth="1"/>
    <col min="6" max="6" width="15.77734375" style="15" customWidth="1"/>
    <col min="7" max="8" width="9.77734375" style="15" customWidth="1"/>
    <col min="9" max="9" width="18.77734375" style="15" customWidth="1"/>
    <col min="10" max="16384" width="8.77734375" style="15"/>
  </cols>
  <sheetData>
    <row r="2" spans="2:14" ht="50.1" customHeight="1" x14ac:dyDescent="0.2">
      <c r="B2" s="294" t="str">
        <f>'Copertina 2025'!C17</f>
        <v>Segnalazione Certificata di Inizio Attività in SANATORIA, presentata da:</v>
      </c>
      <c r="C2" s="294"/>
      <c r="D2" s="294"/>
      <c r="E2" s="294"/>
      <c r="F2" s="295" t="str">
        <f>'Copertina 2025'!E17</f>
        <v>cognome e nome</v>
      </c>
      <c r="G2" s="295"/>
      <c r="H2" s="295"/>
      <c r="I2" s="295"/>
    </row>
    <row r="3" spans="2:14" ht="35.1" customHeight="1" thickBot="1" x14ac:dyDescent="0.25">
      <c r="B3" s="296" t="s">
        <v>7</v>
      </c>
      <c r="C3" s="296"/>
      <c r="D3" s="296"/>
      <c r="E3" s="296"/>
      <c r="F3" s="295" t="str">
        <f>'Copertina 2025'!E23</f>
        <v>indicare la Via/Piazza/ecc.</v>
      </c>
      <c r="G3" s="295"/>
      <c r="H3" s="295"/>
      <c r="I3" s="295"/>
    </row>
    <row r="4" spans="2:14" ht="39.950000000000003" customHeight="1" thickBot="1" x14ac:dyDescent="0.25">
      <c r="B4" s="82" t="s">
        <v>48</v>
      </c>
      <c r="C4" s="83"/>
      <c r="D4" s="83"/>
      <c r="E4" s="83"/>
      <c r="F4" s="83"/>
      <c r="G4" s="83"/>
      <c r="H4" s="83"/>
      <c r="I4" s="95" t="s">
        <v>83</v>
      </c>
    </row>
    <row r="5" spans="2:14" ht="30" customHeight="1" x14ac:dyDescent="0.2">
      <c r="B5" s="27"/>
      <c r="C5" s="28"/>
      <c r="D5" s="28"/>
      <c r="E5" s="28"/>
      <c r="F5" s="29" t="s">
        <v>40</v>
      </c>
      <c r="G5" s="30"/>
      <c r="H5" s="31" t="s">
        <v>41</v>
      </c>
      <c r="I5" s="32" t="s">
        <v>28</v>
      </c>
    </row>
    <row r="6" spans="2:14" ht="20.100000000000001" customHeight="1" x14ac:dyDescent="0.2">
      <c r="B6" s="429" t="s">
        <v>49</v>
      </c>
      <c r="C6" s="215"/>
      <c r="D6" s="345" t="s">
        <v>77</v>
      </c>
      <c r="E6" s="346"/>
      <c r="F6" s="33">
        <v>100</v>
      </c>
      <c r="G6" s="19" t="s">
        <v>31</v>
      </c>
      <c r="H6" s="34">
        <v>40.130000000000003</v>
      </c>
      <c r="I6" s="20">
        <f>F6*H6</f>
        <v>4013.0000000000005</v>
      </c>
    </row>
    <row r="7" spans="2:14" ht="20.100000000000001" customHeight="1" x14ac:dyDescent="0.2">
      <c r="B7" s="429"/>
      <c r="C7" s="215"/>
      <c r="D7" s="336"/>
      <c r="E7" s="347"/>
      <c r="F7" s="37">
        <v>100</v>
      </c>
      <c r="G7" s="22" t="s">
        <v>33</v>
      </c>
      <c r="H7" s="38">
        <v>31.87</v>
      </c>
      <c r="I7" s="23">
        <f>F7*H7</f>
        <v>3187</v>
      </c>
    </row>
    <row r="8" spans="2:14" ht="20.100000000000001" customHeight="1" x14ac:dyDescent="0.2">
      <c r="B8" s="429"/>
      <c r="C8" s="216"/>
      <c r="D8" s="336" t="s">
        <v>147</v>
      </c>
      <c r="E8" s="347"/>
      <c r="F8" s="10">
        <v>0</v>
      </c>
      <c r="G8" s="152" t="s">
        <v>31</v>
      </c>
      <c r="H8" s="36">
        <v>16.05</v>
      </c>
      <c r="I8" s="24">
        <f>F8*H8</f>
        <v>0</v>
      </c>
    </row>
    <row r="9" spans="2:14" ht="20.100000000000001" customHeight="1" thickBot="1" x14ac:dyDescent="0.25">
      <c r="B9" s="430"/>
      <c r="C9" s="217"/>
      <c r="D9" s="431"/>
      <c r="E9" s="432"/>
      <c r="F9" s="39">
        <v>0</v>
      </c>
      <c r="G9" s="40" t="s">
        <v>33</v>
      </c>
      <c r="H9" s="163">
        <v>12.75</v>
      </c>
      <c r="I9" s="41">
        <f>F9*H9</f>
        <v>0</v>
      </c>
    </row>
    <row r="10" spans="2:14" ht="20.100000000000001" customHeight="1" thickBot="1" x14ac:dyDescent="0.25">
      <c r="B10" s="172"/>
      <c r="C10" s="87"/>
      <c r="D10" s="86"/>
      <c r="E10" s="86"/>
      <c r="F10" s="97"/>
      <c r="G10" s="152"/>
      <c r="H10" s="36"/>
      <c r="I10" s="24"/>
    </row>
    <row r="11" spans="2:14" ht="39.950000000000003" customHeight="1" thickBot="1" x14ac:dyDescent="0.25">
      <c r="B11" s="82"/>
      <c r="C11" s="83"/>
      <c r="D11" s="83"/>
      <c r="E11" s="83"/>
      <c r="F11" s="83"/>
      <c r="G11" s="83"/>
      <c r="H11" s="83"/>
      <c r="I11" s="95" t="s">
        <v>76</v>
      </c>
    </row>
    <row r="12" spans="2:14" ht="20.100000000000001" customHeight="1" x14ac:dyDescent="0.2">
      <c r="B12" s="426" t="s">
        <v>80</v>
      </c>
      <c r="C12" s="427"/>
      <c r="D12" s="427"/>
      <c r="E12" s="427"/>
      <c r="F12" s="427"/>
      <c r="G12" s="427"/>
      <c r="H12" s="427"/>
      <c r="I12" s="428"/>
      <c r="J12" s="74"/>
      <c r="K12" s="42"/>
      <c r="L12" s="42"/>
      <c r="M12" s="42"/>
      <c r="N12" s="75"/>
    </row>
    <row r="13" spans="2:14" ht="20.100000000000001" customHeight="1" x14ac:dyDescent="0.2">
      <c r="B13" s="414" t="s">
        <v>150</v>
      </c>
      <c r="C13" s="415"/>
      <c r="D13" s="415"/>
      <c r="E13" s="415"/>
      <c r="F13" s="415"/>
      <c r="G13" s="419" t="s">
        <v>77</v>
      </c>
      <c r="H13" s="419"/>
      <c r="I13" s="177" t="s">
        <v>81</v>
      </c>
      <c r="J13" s="74"/>
      <c r="K13" s="42"/>
      <c r="L13" s="42"/>
      <c r="M13" s="42"/>
      <c r="N13" s="75"/>
    </row>
    <row r="14" spans="2:14" ht="20.100000000000001" customHeight="1" x14ac:dyDescent="0.2">
      <c r="B14" s="93"/>
      <c r="C14" s="94"/>
      <c r="D14" s="94"/>
      <c r="E14" s="175"/>
      <c r="F14" s="181"/>
      <c r="G14" s="418">
        <v>0.1</v>
      </c>
      <c r="H14" s="418"/>
      <c r="I14" s="178">
        <v>0.05</v>
      </c>
      <c r="J14" s="74"/>
      <c r="K14" s="75"/>
      <c r="L14" s="75"/>
      <c r="M14" s="75"/>
      <c r="N14" s="75"/>
    </row>
    <row r="15" spans="2:14" ht="20.100000000000001" customHeight="1" x14ac:dyDescent="0.2">
      <c r="B15" s="89"/>
      <c r="C15" s="214"/>
      <c r="D15" s="79"/>
      <c r="E15" s="79"/>
      <c r="F15" s="79"/>
      <c r="G15" s="79"/>
      <c r="H15" s="80"/>
      <c r="I15" s="90"/>
      <c r="J15" s="74"/>
      <c r="K15" s="42"/>
      <c r="L15" s="42"/>
      <c r="M15" s="42"/>
      <c r="N15" s="42"/>
    </row>
    <row r="16" spans="2:14" ht="20.100000000000001" customHeight="1" x14ac:dyDescent="0.2">
      <c r="B16" s="89"/>
      <c r="C16" s="214"/>
      <c r="D16" s="76"/>
      <c r="E16" s="76"/>
      <c r="F16" s="76"/>
      <c r="H16" s="77" t="s">
        <v>78</v>
      </c>
      <c r="I16" s="91">
        <v>10000</v>
      </c>
      <c r="J16" s="74"/>
      <c r="K16" s="42"/>
      <c r="L16" s="42"/>
      <c r="M16" s="42"/>
      <c r="N16" s="42"/>
    </row>
    <row r="17" spans="2:14" ht="20.100000000000001" customHeight="1" x14ac:dyDescent="0.2">
      <c r="B17" s="100"/>
      <c r="C17" s="56"/>
      <c r="D17" s="312">
        <f>$I$16</f>
        <v>10000</v>
      </c>
      <c r="E17" s="312"/>
      <c r="F17" s="55" t="s">
        <v>79</v>
      </c>
      <c r="G17" s="81">
        <v>0.1</v>
      </c>
      <c r="H17" s="78"/>
      <c r="I17" s="101">
        <f>D17*G17</f>
        <v>1000</v>
      </c>
      <c r="J17" s="74"/>
      <c r="K17" s="58"/>
      <c r="L17" s="58"/>
      <c r="M17" s="58"/>
      <c r="N17" s="58"/>
    </row>
    <row r="18" spans="2:14" ht="20.100000000000001" customHeight="1" x14ac:dyDescent="0.2">
      <c r="B18" s="416" t="s">
        <v>151</v>
      </c>
      <c r="C18" s="417"/>
      <c r="D18" s="417"/>
      <c r="E18" s="417"/>
      <c r="F18" s="417"/>
      <c r="G18" s="419" t="s">
        <v>77</v>
      </c>
      <c r="H18" s="419"/>
      <c r="I18" s="177" t="s">
        <v>81</v>
      </c>
      <c r="J18" s="74"/>
      <c r="K18" s="42"/>
      <c r="L18" s="42"/>
      <c r="M18" s="42"/>
      <c r="N18" s="75"/>
    </row>
    <row r="19" spans="2:14" ht="20.100000000000001" customHeight="1" x14ac:dyDescent="0.2">
      <c r="B19" s="93"/>
      <c r="C19" s="94"/>
      <c r="D19" s="94"/>
      <c r="E19" s="175"/>
      <c r="F19" s="181"/>
      <c r="G19" s="418">
        <v>0.1</v>
      </c>
      <c r="H19" s="418"/>
      <c r="I19" s="178">
        <v>0.05</v>
      </c>
      <c r="J19" s="74"/>
      <c r="K19" s="75"/>
      <c r="L19" s="75"/>
      <c r="M19" s="75"/>
      <c r="N19" s="75"/>
    </row>
    <row r="20" spans="2:14" ht="20.100000000000001" customHeight="1" x14ac:dyDescent="0.2">
      <c r="B20" s="89"/>
      <c r="C20" s="214"/>
      <c r="D20" s="79"/>
      <c r="E20" s="79"/>
      <c r="F20" s="79"/>
      <c r="G20" s="79"/>
      <c r="H20" s="80"/>
      <c r="I20" s="90"/>
      <c r="J20" s="74"/>
      <c r="K20" s="42"/>
      <c r="L20" s="42"/>
      <c r="M20" s="42"/>
      <c r="N20" s="42"/>
    </row>
    <row r="21" spans="2:14" ht="20.100000000000001" customHeight="1" x14ac:dyDescent="0.2">
      <c r="B21" s="89"/>
      <c r="C21" s="214"/>
      <c r="D21" s="76"/>
      <c r="E21" s="76"/>
      <c r="F21" s="76"/>
      <c r="H21" s="77" t="s">
        <v>78</v>
      </c>
      <c r="I21" s="91">
        <v>0</v>
      </c>
      <c r="J21" s="74"/>
      <c r="K21" s="42"/>
      <c r="L21" s="42"/>
      <c r="M21" s="42"/>
      <c r="N21" s="42"/>
    </row>
    <row r="22" spans="2:14" ht="20.100000000000001" customHeight="1" x14ac:dyDescent="0.2">
      <c r="B22" s="89"/>
      <c r="C22" s="214"/>
      <c r="D22" s="312">
        <f>$I$21</f>
        <v>0</v>
      </c>
      <c r="E22" s="312"/>
      <c r="F22" s="55" t="s">
        <v>79</v>
      </c>
      <c r="G22" s="81">
        <v>0.1</v>
      </c>
      <c r="H22" s="77"/>
      <c r="I22" s="180"/>
      <c r="J22" s="74"/>
      <c r="K22" s="42"/>
      <c r="L22" s="42"/>
      <c r="M22" s="42"/>
      <c r="N22" s="42"/>
    </row>
    <row r="23" spans="2:14" ht="20.100000000000001" customHeight="1" thickBot="1" x14ac:dyDescent="0.25">
      <c r="B23" s="411" t="s">
        <v>152</v>
      </c>
      <c r="C23" s="412"/>
      <c r="D23" s="412"/>
      <c r="E23" s="412"/>
      <c r="F23" s="412"/>
      <c r="G23" s="412"/>
      <c r="H23" s="412"/>
      <c r="I23" s="92">
        <f>D22*G22*50%</f>
        <v>0</v>
      </c>
      <c r="J23" s="74"/>
      <c r="K23" s="58"/>
      <c r="L23" s="58"/>
      <c r="M23" s="58"/>
      <c r="N23" s="58"/>
    </row>
    <row r="24" spans="2:14" ht="19.899999999999999" hidden="1" customHeight="1" thickBot="1" x14ac:dyDescent="0.25"/>
    <row r="25" spans="2:14" ht="39.950000000000003" hidden="1" customHeight="1" outlineLevel="1" thickBot="1" x14ac:dyDescent="0.25">
      <c r="B25" s="422" t="s">
        <v>29</v>
      </c>
      <c r="C25" s="423"/>
      <c r="D25" s="423"/>
      <c r="E25" s="423"/>
      <c r="F25" s="423"/>
      <c r="G25" s="423"/>
      <c r="H25" s="423"/>
      <c r="I25" s="424"/>
    </row>
    <row r="26" spans="2:14" ht="20.100000000000001" hidden="1" customHeight="1" outlineLevel="1" x14ac:dyDescent="0.2">
      <c r="B26" s="300" t="s">
        <v>34</v>
      </c>
      <c r="C26" s="301"/>
      <c r="D26" s="301"/>
      <c r="E26" s="302"/>
      <c r="F26" s="425" t="s">
        <v>35</v>
      </c>
      <c r="G26" s="425"/>
      <c r="H26" s="420">
        <f>I6+I8</f>
        <v>4013.0000000000005</v>
      </c>
      <c r="I26" s="421"/>
    </row>
    <row r="27" spans="2:14" ht="20.100000000000001" hidden="1" customHeight="1" outlineLevel="1" x14ac:dyDescent="0.2">
      <c r="B27" s="303"/>
      <c r="C27" s="289"/>
      <c r="D27" s="289"/>
      <c r="E27" s="304"/>
      <c r="F27" s="413" t="s">
        <v>36</v>
      </c>
      <c r="G27" s="311"/>
      <c r="H27" s="312">
        <f>I7+I9</f>
        <v>3187</v>
      </c>
      <c r="I27" s="313"/>
    </row>
    <row r="28" spans="2:14" ht="20.100000000000001" hidden="1" customHeight="1" outlineLevel="1" x14ac:dyDescent="0.2">
      <c r="B28" s="305"/>
      <c r="C28" s="306"/>
      <c r="D28" s="306"/>
      <c r="E28" s="307"/>
      <c r="F28" s="314" t="s">
        <v>52</v>
      </c>
      <c r="G28" s="314"/>
      <c r="H28" s="315">
        <f>I17+I23</f>
        <v>1000</v>
      </c>
      <c r="I28" s="316"/>
    </row>
    <row r="29" spans="2:14" ht="20.100000000000001" hidden="1" customHeight="1" outlineLevel="1" x14ac:dyDescent="0.2">
      <c r="B29" s="317" t="s">
        <v>86</v>
      </c>
      <c r="C29" s="318"/>
      <c r="D29" s="318"/>
      <c r="E29" s="318"/>
      <c r="F29" s="351" t="s">
        <v>35</v>
      </c>
      <c r="G29" s="352"/>
      <c r="H29" s="357">
        <v>0</v>
      </c>
      <c r="I29" s="358"/>
    </row>
    <row r="30" spans="2:14" ht="20.100000000000001" hidden="1" customHeight="1" outlineLevel="1" x14ac:dyDescent="0.2">
      <c r="B30" s="320"/>
      <c r="C30" s="321"/>
      <c r="D30" s="321"/>
      <c r="E30" s="321"/>
      <c r="F30" s="355" t="s">
        <v>36</v>
      </c>
      <c r="G30" s="356"/>
      <c r="H30" s="357">
        <v>0</v>
      </c>
      <c r="I30" s="358"/>
    </row>
    <row r="31" spans="2:14" ht="20.100000000000001" hidden="1" customHeight="1" outlineLevel="1" thickBot="1" x14ac:dyDescent="0.25">
      <c r="B31" s="320" t="s">
        <v>37</v>
      </c>
      <c r="C31" s="321"/>
      <c r="D31" s="321"/>
      <c r="E31" s="321"/>
      <c r="F31" s="355" t="s">
        <v>52</v>
      </c>
      <c r="G31" s="356"/>
      <c r="H31" s="357">
        <v>0</v>
      </c>
      <c r="I31" s="358"/>
    </row>
    <row r="32" spans="2:14" ht="20.100000000000001" hidden="1" customHeight="1" collapsed="1" x14ac:dyDescent="0.2">
      <c r="B32" s="398" t="s">
        <v>29</v>
      </c>
      <c r="C32" s="399"/>
      <c r="D32" s="400"/>
      <c r="E32" s="401"/>
      <c r="F32" s="372" t="s">
        <v>35</v>
      </c>
      <c r="G32" s="372"/>
      <c r="H32" s="373">
        <f>H26-H29</f>
        <v>4013.0000000000005</v>
      </c>
      <c r="I32" s="374"/>
    </row>
    <row r="33" spans="2:9" ht="20.100000000000001" hidden="1" customHeight="1" x14ac:dyDescent="0.2">
      <c r="B33" s="402"/>
      <c r="C33" s="403"/>
      <c r="D33" s="403"/>
      <c r="E33" s="404"/>
      <c r="F33" s="410" t="s">
        <v>36</v>
      </c>
      <c r="G33" s="375"/>
      <c r="H33" s="290">
        <f>H27-H30</f>
        <v>3187</v>
      </c>
      <c r="I33" s="291"/>
    </row>
    <row r="34" spans="2:9" ht="20.100000000000001" hidden="1" customHeight="1" thickBot="1" x14ac:dyDescent="0.25">
      <c r="B34" s="402"/>
      <c r="C34" s="403"/>
      <c r="D34" s="403"/>
      <c r="E34" s="404"/>
      <c r="F34" s="436" t="s">
        <v>52</v>
      </c>
      <c r="G34" s="436"/>
      <c r="H34" s="439">
        <f>H28-H31</f>
        <v>1000</v>
      </c>
      <c r="I34" s="440"/>
    </row>
    <row r="35" spans="2:9" ht="39.950000000000003" hidden="1" customHeight="1" thickBot="1" x14ac:dyDescent="0.25">
      <c r="B35" s="405"/>
      <c r="C35" s="406"/>
      <c r="D35" s="406"/>
      <c r="E35" s="407"/>
      <c r="F35" s="438"/>
      <c r="G35" s="438"/>
      <c r="H35" s="408">
        <f>SUM(H32:I34)</f>
        <v>8200</v>
      </c>
      <c r="I35" s="409"/>
    </row>
    <row r="36" spans="2:9" ht="20.100000000000001" customHeight="1" thickBot="1" x14ac:dyDescent="0.25">
      <c r="B36" s="152"/>
      <c r="C36" s="152"/>
      <c r="D36" s="152"/>
      <c r="E36" s="103"/>
      <c r="F36" s="103"/>
      <c r="G36" s="104"/>
      <c r="H36" s="104"/>
      <c r="I36" s="104"/>
    </row>
    <row r="37" spans="2:9" ht="30" customHeight="1" outlineLevel="1" thickBot="1" x14ac:dyDescent="0.25">
      <c r="B37" s="381" t="str">
        <f>IF(F54=36,D62,"")</f>
        <v/>
      </c>
      <c r="C37" s="382"/>
      <c r="D37" s="382"/>
      <c r="E37" s="382"/>
      <c r="F37" s="382"/>
      <c r="G37" s="382"/>
      <c r="H37" s="382"/>
      <c r="I37" s="383"/>
    </row>
    <row r="38" spans="2:9" ht="60" customHeight="1" outlineLevel="1" thickBot="1" x14ac:dyDescent="0.25">
      <c r="B38" s="256" t="str">
        <f>IF(F54=36,E62,"")</f>
        <v/>
      </c>
      <c r="C38" s="257"/>
      <c r="D38" s="257"/>
      <c r="E38" s="257"/>
      <c r="F38" s="257"/>
      <c r="G38" s="257"/>
      <c r="H38" s="257"/>
      <c r="I38" s="258"/>
    </row>
    <row r="39" spans="2:9" ht="20.100000000000001" customHeight="1" outlineLevel="1" x14ac:dyDescent="0.2">
      <c r="B39" s="386"/>
      <c r="C39" s="387"/>
      <c r="D39" s="388"/>
      <c r="E39" s="129" t="s">
        <v>118</v>
      </c>
      <c r="F39" s="301" t="s">
        <v>121</v>
      </c>
      <c r="G39" s="301"/>
      <c r="H39" s="373">
        <f>IF(E39="gratuita",H32,H32*2)</f>
        <v>8026.0000000000009</v>
      </c>
      <c r="I39" s="374"/>
    </row>
    <row r="40" spans="2:9" ht="20.100000000000001" customHeight="1" outlineLevel="1" x14ac:dyDescent="0.2">
      <c r="B40" s="389"/>
      <c r="C40" s="390"/>
      <c r="D40" s="391"/>
      <c r="E40" s="130" t="s">
        <v>118</v>
      </c>
      <c r="F40" s="289" t="s">
        <v>120</v>
      </c>
      <c r="G40" s="289"/>
      <c r="H40" s="290">
        <f>IF(E40="gratuita",H33,H33*2)</f>
        <v>6374</v>
      </c>
      <c r="I40" s="291"/>
    </row>
    <row r="41" spans="2:9" ht="20.100000000000001" customHeight="1" outlineLevel="1" thickBot="1" x14ac:dyDescent="0.25">
      <c r="B41" s="389"/>
      <c r="C41" s="390"/>
      <c r="D41" s="391"/>
      <c r="E41" s="131" t="s">
        <v>118</v>
      </c>
      <c r="F41" s="437" t="s">
        <v>123</v>
      </c>
      <c r="G41" s="397"/>
      <c r="H41" s="378">
        <f>IF(E41="gratuita",H34,H34*2)</f>
        <v>2000</v>
      </c>
      <c r="I41" s="379"/>
    </row>
    <row r="42" spans="2:9" ht="39.950000000000003" customHeight="1" outlineLevel="1" thickTop="1" thickBot="1" x14ac:dyDescent="0.25">
      <c r="B42" s="392"/>
      <c r="C42" s="393"/>
      <c r="D42" s="394"/>
      <c r="E42" s="433" t="s">
        <v>29</v>
      </c>
      <c r="F42" s="433"/>
      <c r="G42" s="433"/>
      <c r="H42" s="434">
        <f>SUM(H39:I41)</f>
        <v>16400</v>
      </c>
      <c r="I42" s="435"/>
    </row>
    <row r="43" spans="2:9" ht="19.899999999999999" customHeight="1" thickBot="1" x14ac:dyDescent="0.25">
      <c r="B43" s="169"/>
      <c r="C43" s="169"/>
      <c r="D43" s="169"/>
      <c r="E43" s="169"/>
      <c r="F43" s="151"/>
      <c r="G43" s="151"/>
      <c r="H43" s="213"/>
      <c r="I43" s="213"/>
    </row>
    <row r="44" spans="2:9" ht="30" customHeight="1" thickBot="1" x14ac:dyDescent="0.25">
      <c r="B44" s="259" t="str">
        <f>IF(F54="36bis",D63,"")</f>
        <v xml:space="preserve">OBLAZIONE ai sensi dell'art. 36bis del D.P.R. n. 380/2001 (+20%)
</v>
      </c>
      <c r="C44" s="260"/>
      <c r="D44" s="260"/>
      <c r="E44" s="261"/>
      <c r="F44" s="261"/>
      <c r="G44" s="261"/>
      <c r="H44" s="261"/>
      <c r="I44" s="262"/>
    </row>
    <row r="45" spans="2:9" ht="60" customHeight="1" thickBot="1" x14ac:dyDescent="0.25">
      <c r="B45" s="263" t="str">
        <f>IF(F54="36bis",E63,"")</f>
        <v>"… il rilascio del permesso e la SCIA in sanatoria sono subordinati al pagamento, a titolo di oblazione, di un importo:
a) pari al doppio del contributo di costruzione ovvero, in caso di gratuità a norma di legge, determinato in misura pari a quella prevista dall'articolo 16, incrementato del 20 per cento in caso di interventi realizzati in parziale difformità dal permesso di costruire, nelle ipotesi di cui all'articolo 34, e in caso di variazioni essenziali ai sensi dell'articolo 32. ..."</v>
      </c>
      <c r="C45" s="264"/>
      <c r="D45" s="264"/>
      <c r="E45" s="265"/>
      <c r="F45" s="265"/>
      <c r="G45" s="265"/>
      <c r="H45" s="265"/>
      <c r="I45" s="266"/>
    </row>
    <row r="46" spans="2:9" ht="20.100000000000001" customHeight="1" x14ac:dyDescent="0.2">
      <c r="B46" s="267"/>
      <c r="C46" s="268"/>
      <c r="D46" s="269"/>
      <c r="E46" s="236" t="s">
        <v>118</v>
      </c>
      <c r="F46" s="276" t="s">
        <v>121</v>
      </c>
      <c r="G46" s="277"/>
      <c r="H46" s="278">
        <f>IF(E46="gratuita", H32*1.2,H32*2*1.2)</f>
        <v>9631.2000000000007</v>
      </c>
      <c r="I46" s="279"/>
    </row>
    <row r="47" spans="2:9" ht="20.100000000000001" customHeight="1" x14ac:dyDescent="0.2">
      <c r="B47" s="270"/>
      <c r="C47" s="271"/>
      <c r="D47" s="272"/>
      <c r="E47" s="237" t="s">
        <v>118</v>
      </c>
      <c r="F47" s="289" t="s">
        <v>120</v>
      </c>
      <c r="G47" s="289"/>
      <c r="H47" s="290">
        <f>IF(E47="gratuita",H33*1.2,H33*2*1.2)</f>
        <v>7648.7999999999993</v>
      </c>
      <c r="I47" s="291"/>
    </row>
    <row r="48" spans="2:9" ht="20.100000000000001" customHeight="1" thickBot="1" x14ac:dyDescent="0.25">
      <c r="B48" s="270"/>
      <c r="C48" s="271"/>
      <c r="D48" s="272"/>
      <c r="E48" s="238" t="s">
        <v>118</v>
      </c>
      <c r="F48" s="280" t="s">
        <v>123</v>
      </c>
      <c r="G48" s="281"/>
      <c r="H48" s="282">
        <f>IF(E48="gratuita",H34*1.2,H34*2*1.2)</f>
        <v>2400</v>
      </c>
      <c r="I48" s="283"/>
    </row>
    <row r="49" spans="2:9" ht="39.950000000000003" customHeight="1" thickTop="1" thickBot="1" x14ac:dyDescent="0.25">
      <c r="B49" s="273"/>
      <c r="C49" s="274"/>
      <c r="D49" s="275"/>
      <c r="E49" s="284" t="s">
        <v>29</v>
      </c>
      <c r="F49" s="285"/>
      <c r="G49" s="286"/>
      <c r="H49" s="287">
        <f>SUM(H46:I48)</f>
        <v>19680</v>
      </c>
      <c r="I49" s="288"/>
    </row>
    <row r="50" spans="2:9" ht="20.100000000000001" customHeight="1" x14ac:dyDescent="0.2">
      <c r="E50" s="292"/>
      <c r="F50" s="292"/>
    </row>
    <row r="51" spans="2:9" ht="20.100000000000001" customHeight="1" x14ac:dyDescent="0.2">
      <c r="E51" s="2"/>
      <c r="F51" s="2"/>
    </row>
    <row r="52" spans="2:9" ht="20.100000000000001" hidden="1" customHeight="1" outlineLevel="1" x14ac:dyDescent="0.2">
      <c r="D52" s="152" t="s">
        <v>116</v>
      </c>
      <c r="E52" s="152"/>
      <c r="F52" s="120" t="str">
        <f>'Copertina 2025'!D63</f>
        <v>SCIA San</v>
      </c>
      <c r="G52" s="165"/>
      <c r="H52" s="120" t="s">
        <v>118</v>
      </c>
      <c r="I52" s="165"/>
    </row>
    <row r="53" spans="2:9" ht="20.100000000000001" hidden="1" customHeight="1" outlineLevel="1" x14ac:dyDescent="0.2">
      <c r="D53" s="152" t="s">
        <v>126</v>
      </c>
      <c r="E53" s="152"/>
      <c r="F53" s="120" t="str">
        <f>'Copertina 2025'!D64</f>
        <v>SI</v>
      </c>
      <c r="G53" s="165"/>
      <c r="H53" s="120" t="s">
        <v>119</v>
      </c>
      <c r="I53" s="165"/>
    </row>
    <row r="54" spans="2:9" ht="20.100000000000001" hidden="1" customHeight="1" outlineLevel="1" x14ac:dyDescent="0.2">
      <c r="D54" s="152" t="str">
        <f>'Copertina 2025'!D65</f>
        <v>ai sensi dell'art. 36bis - conformità "asimmetrica" +20%</v>
      </c>
      <c r="E54" s="152"/>
      <c r="F54" s="120" t="str">
        <f>'Copertina 2025'!D66</f>
        <v>36bis</v>
      </c>
      <c r="G54" s="165"/>
      <c r="H54" s="165"/>
      <c r="I54" s="165"/>
    </row>
    <row r="55" spans="2:9" ht="20.100000000000001" hidden="1" customHeight="1" outlineLevel="1" x14ac:dyDescent="0.2">
      <c r="D55" s="152" t="s">
        <v>117</v>
      </c>
      <c r="E55" s="152"/>
      <c r="F55" s="120" t="str">
        <f>'Copertina 2025'!E29</f>
        <v>NO</v>
      </c>
      <c r="G55" s="165"/>
      <c r="H55" s="165"/>
      <c r="I55" s="165"/>
    </row>
    <row r="56" spans="2:9" ht="20.100000000000001" hidden="1" customHeight="1" outlineLevel="1" x14ac:dyDescent="0.2">
      <c r="B56" s="152"/>
      <c r="C56" s="152"/>
      <c r="D56" s="120"/>
      <c r="E56" s="165"/>
      <c r="F56" s="165"/>
      <c r="G56" s="165"/>
      <c r="H56" s="165"/>
      <c r="I56" s="165"/>
    </row>
    <row r="57" spans="2:9" ht="20.100000000000001" hidden="1" customHeight="1" outlineLevel="1" x14ac:dyDescent="0.2">
      <c r="B57" s="292" t="s">
        <v>139</v>
      </c>
      <c r="C57" s="292"/>
      <c r="D57" s="292"/>
      <c r="E57" s="165"/>
      <c r="F57" s="165"/>
      <c r="G57" s="165"/>
      <c r="H57" s="165"/>
      <c r="I57" s="165"/>
    </row>
    <row r="58" spans="2:9" ht="20.100000000000001" hidden="1" customHeight="1" outlineLevel="1" x14ac:dyDescent="0.2">
      <c r="B58" s="292" t="s">
        <v>92</v>
      </c>
      <c r="C58" s="292"/>
      <c r="D58" s="292"/>
      <c r="E58" s="165"/>
      <c r="F58" s="165"/>
      <c r="G58" s="165"/>
      <c r="H58" s="165"/>
      <c r="I58" s="165"/>
    </row>
    <row r="59" spans="2:9" ht="20.100000000000001" hidden="1" customHeight="1" outlineLevel="1" x14ac:dyDescent="0.2">
      <c r="B59" s="292" t="s">
        <v>38</v>
      </c>
      <c r="C59" s="292"/>
      <c r="D59" s="292"/>
      <c r="E59" s="165"/>
      <c r="F59" s="165"/>
      <c r="G59" s="165"/>
      <c r="H59" s="165"/>
      <c r="I59" s="165"/>
    </row>
    <row r="60" spans="2:9" ht="20.100000000000001" hidden="1" customHeight="1" outlineLevel="1" x14ac:dyDescent="0.2">
      <c r="B60" s="292" t="s">
        <v>86</v>
      </c>
      <c r="C60" s="292"/>
      <c r="D60" s="292"/>
      <c r="E60" s="165"/>
      <c r="F60" s="165"/>
      <c r="G60" s="165"/>
      <c r="H60" s="165"/>
      <c r="I60" s="165"/>
    </row>
    <row r="61" spans="2:9" ht="20.100000000000001" hidden="1" customHeight="1" outlineLevel="1" x14ac:dyDescent="0.2">
      <c r="B61" s="165"/>
      <c r="C61" s="165"/>
      <c r="D61" s="165"/>
      <c r="E61" s="165"/>
      <c r="F61" s="165"/>
      <c r="G61" s="165"/>
      <c r="H61" s="165"/>
      <c r="I61" s="165"/>
    </row>
    <row r="62" spans="2:9" ht="80.099999999999994" hidden="1" customHeight="1" outlineLevel="1" x14ac:dyDescent="0.2">
      <c r="B62" s="165"/>
      <c r="C62" s="165"/>
      <c r="D62" s="211" t="s">
        <v>347</v>
      </c>
      <c r="E62" s="293" t="s">
        <v>348</v>
      </c>
      <c r="F62" s="293"/>
      <c r="G62" s="293"/>
      <c r="H62" s="293"/>
      <c r="I62" s="293"/>
    </row>
    <row r="63" spans="2:9" ht="80.099999999999994" hidden="1" customHeight="1" outlineLevel="1" x14ac:dyDescent="0.2">
      <c r="B63" s="165"/>
      <c r="C63" s="165"/>
      <c r="D63" s="212" t="s">
        <v>349</v>
      </c>
      <c r="E63" s="255" t="s">
        <v>350</v>
      </c>
      <c r="F63" s="255"/>
      <c r="G63" s="255"/>
      <c r="H63" s="255"/>
      <c r="I63" s="255"/>
    </row>
    <row r="64" spans="2:9" ht="19.899999999999999" customHeight="1" collapsed="1" x14ac:dyDescent="0.2"/>
  </sheetData>
  <sheetProtection algorithmName="SHA-512" hashValue="9PNjiS0XXjhvpCFtO/r+jmg1rGbDhmg35+/sYnsetKKFaKLeoW2b1/WQdUWqJKFLTUN3fc2+stb/toomPrjdXg==" saltValue="tyj+UQe7ZQwVQf5sO7Amzg==" spinCount="100000" sheet="1" objects="1" scenarios="1"/>
  <mergeCells count="71">
    <mergeCell ref="E63:I63"/>
    <mergeCell ref="B44:I44"/>
    <mergeCell ref="B45:I45"/>
    <mergeCell ref="B46:D49"/>
    <mergeCell ref="F46:G46"/>
    <mergeCell ref="H46:I46"/>
    <mergeCell ref="F47:G47"/>
    <mergeCell ref="H47:I47"/>
    <mergeCell ref="F48:G48"/>
    <mergeCell ref="H48:I48"/>
    <mergeCell ref="E49:G49"/>
    <mergeCell ref="H49:I49"/>
    <mergeCell ref="B57:D57"/>
    <mergeCell ref="B58:D58"/>
    <mergeCell ref="B59:D59"/>
    <mergeCell ref="B60:D60"/>
    <mergeCell ref="E62:I62"/>
    <mergeCell ref="B39:D42"/>
    <mergeCell ref="E42:G42"/>
    <mergeCell ref="H42:I42"/>
    <mergeCell ref="F34:G34"/>
    <mergeCell ref="B37:I37"/>
    <mergeCell ref="E50:F50"/>
    <mergeCell ref="F39:G39"/>
    <mergeCell ref="H39:I39"/>
    <mergeCell ref="H40:I40"/>
    <mergeCell ref="F41:G41"/>
    <mergeCell ref="H41:I41"/>
    <mergeCell ref="F40:G40"/>
    <mergeCell ref="B38:I38"/>
    <mergeCell ref="F35:G35"/>
    <mergeCell ref="H34:I34"/>
    <mergeCell ref="F2:I2"/>
    <mergeCell ref="B2:E2"/>
    <mergeCell ref="B3:E3"/>
    <mergeCell ref="F3:I3"/>
    <mergeCell ref="G13:H13"/>
    <mergeCell ref="B12:I12"/>
    <mergeCell ref="B6:B9"/>
    <mergeCell ref="D6:E7"/>
    <mergeCell ref="D8:E9"/>
    <mergeCell ref="H28:I28"/>
    <mergeCell ref="B23:H23"/>
    <mergeCell ref="F27:G27"/>
    <mergeCell ref="B13:F13"/>
    <mergeCell ref="B18:F18"/>
    <mergeCell ref="D17:E17"/>
    <mergeCell ref="B26:E28"/>
    <mergeCell ref="D22:E22"/>
    <mergeCell ref="F28:G28"/>
    <mergeCell ref="G14:H14"/>
    <mergeCell ref="G18:H18"/>
    <mergeCell ref="G19:H19"/>
    <mergeCell ref="H27:I27"/>
    <mergeCell ref="H26:I26"/>
    <mergeCell ref="B25:I25"/>
    <mergeCell ref="F26:G26"/>
    <mergeCell ref="F29:G29"/>
    <mergeCell ref="B32:E35"/>
    <mergeCell ref="F31:G31"/>
    <mergeCell ref="H29:I29"/>
    <mergeCell ref="B29:E30"/>
    <mergeCell ref="F30:G30"/>
    <mergeCell ref="H30:I30"/>
    <mergeCell ref="H35:I35"/>
    <mergeCell ref="B31:E31"/>
    <mergeCell ref="H32:I32"/>
    <mergeCell ref="F33:G33"/>
    <mergeCell ref="H33:I33"/>
    <mergeCell ref="F32:G32"/>
    <mergeCell ref="H31:I31"/>
  </mergeCells>
  <phoneticPr fontId="0" type="noConversion"/>
  <conditionalFormatting sqref="B25:I35">
    <cfRule type="expression" dxfId="21" priority="53" stopIfTrue="1">
      <formula>$F$53="SI"</formula>
    </cfRule>
  </conditionalFormatting>
  <conditionalFormatting sqref="B37:I42">
    <cfRule type="expression" dxfId="20" priority="6">
      <formula>$F$54="36bis"</formula>
    </cfRule>
  </conditionalFormatting>
  <conditionalFormatting sqref="B37:I49">
    <cfRule type="expression" dxfId="19" priority="4" stopIfTrue="1">
      <formula>$F$53="NO"</formula>
    </cfRule>
  </conditionalFormatting>
  <conditionalFormatting sqref="B44:I49">
    <cfRule type="expression" dxfId="18" priority="5" stopIfTrue="1">
      <formula>$F$54=36</formula>
    </cfRule>
  </conditionalFormatting>
  <conditionalFormatting sqref="E39:E41">
    <cfRule type="containsText" dxfId="17" priority="56" stopIfTrue="1" operator="containsText" text="gratuita">
      <formula>NOT(ISERROR(SEARCH("gratuita",E39)))</formula>
    </cfRule>
  </conditionalFormatting>
  <conditionalFormatting sqref="E46">
    <cfRule type="expression" dxfId="16" priority="7" stopIfTrue="1">
      <formula>$E$46= "gratuita"</formula>
    </cfRule>
  </conditionalFormatting>
  <conditionalFormatting sqref="E47">
    <cfRule type="expression" dxfId="15" priority="8">
      <formula>$E$47="gratuita"</formula>
    </cfRule>
  </conditionalFormatting>
  <conditionalFormatting sqref="E48">
    <cfRule type="expression" dxfId="14" priority="10">
      <formula>$E$48="gratuita"</formula>
    </cfRule>
  </conditionalFormatting>
  <dataValidations count="3">
    <dataValidation type="list" allowBlank="1" showInputMessage="1" showErrorMessage="1" sqref="E14 E19" xr:uid="{00000000-0002-0000-0300-000000000000}">
      <formula1>$H$24:$I$24</formula1>
    </dataValidation>
    <dataValidation type="list" allowBlank="1" showInputMessage="1" showErrorMessage="1" sqref="B29:E30" xr:uid="{00000000-0002-0000-0300-000001000000}">
      <formula1>$B$57:$B$60</formula1>
    </dataValidation>
    <dataValidation type="list" allowBlank="1" showInputMessage="1" showErrorMessage="1" sqref="E46:E48 E39:E41" xr:uid="{00000000-0002-0000-0300-000002000000}">
      <formula1>$H$52:$H$53</formula1>
    </dataValidation>
  </dataValidations>
  <printOptions horizontalCentered="1"/>
  <pageMargins left="0.78740157480314965" right="0.39370078740157483" top="0.78740157480314965" bottom="0.78740157480314965" header="0.51181102362204722" footer="0.51181102362204722"/>
  <pageSetup paperSize="9" scale="60" orientation="portrait" r:id="rId1"/>
  <headerFooter alignWithMargins="0">
    <oddHeader>&amp;L&amp;10Comune di CARAVAGGIO - Provincia di Bergamo</oddHeader>
    <oddFooter>&amp;R&amp;10Determinazione dei contributi
INDUSTRIA ALBERGHIERA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4">
    <tabColor indexed="47"/>
  </sheetPr>
  <dimension ref="B2:N64"/>
  <sheetViews>
    <sheetView view="pageBreakPreview" zoomScale="70" zoomScaleNormal="75" zoomScaleSheetLayoutView="70" workbookViewId="0">
      <selection activeCell="F6" sqref="F6:F9"/>
    </sheetView>
  </sheetViews>
  <sheetFormatPr defaultColWidth="8.77734375" defaultRowHeight="19.899999999999999" customHeight="1" outlineLevelRow="1" x14ac:dyDescent="0.2"/>
  <cols>
    <col min="1" max="1" width="2.77734375" style="15" customWidth="1"/>
    <col min="2" max="2" width="9.77734375" style="15" customWidth="1"/>
    <col min="3" max="3" width="2.77734375" style="15" hidden="1" customWidth="1"/>
    <col min="4" max="4" width="15.77734375" style="15" customWidth="1"/>
    <col min="5" max="5" width="9.77734375" style="15" customWidth="1"/>
    <col min="6" max="6" width="15.77734375" style="15" customWidth="1"/>
    <col min="7" max="8" width="9.77734375" style="15" customWidth="1"/>
    <col min="9" max="9" width="18.77734375" style="15" customWidth="1"/>
    <col min="10" max="16384" width="8.77734375" style="15"/>
  </cols>
  <sheetData>
    <row r="2" spans="2:14" ht="50.1" customHeight="1" x14ac:dyDescent="0.2">
      <c r="B2" s="294" t="str">
        <f>'Copertina 2025'!C17</f>
        <v>Segnalazione Certificata di Inizio Attività in SANATORIA, presentata da:</v>
      </c>
      <c r="C2" s="294"/>
      <c r="D2" s="294"/>
      <c r="E2" s="294"/>
      <c r="F2" s="295" t="str">
        <f>'Copertina 2025'!E17</f>
        <v>cognome e nome</v>
      </c>
      <c r="G2" s="295"/>
      <c r="H2" s="295"/>
      <c r="I2" s="295"/>
    </row>
    <row r="3" spans="2:14" ht="35.1" customHeight="1" thickBot="1" x14ac:dyDescent="0.25">
      <c r="B3" s="296" t="s">
        <v>7</v>
      </c>
      <c r="C3" s="296"/>
      <c r="D3" s="296"/>
      <c r="E3" s="296"/>
      <c r="F3" s="295" t="str">
        <f>'Copertina 2025'!E23</f>
        <v>indicare la Via/Piazza/ecc.</v>
      </c>
      <c r="G3" s="295"/>
      <c r="H3" s="295"/>
      <c r="I3" s="295"/>
    </row>
    <row r="4" spans="2:14" ht="39.950000000000003" customHeight="1" thickBot="1" x14ac:dyDescent="0.25">
      <c r="B4" s="84" t="s">
        <v>50</v>
      </c>
      <c r="C4" s="85"/>
      <c r="D4" s="85"/>
      <c r="E4" s="85"/>
      <c r="F4" s="85"/>
      <c r="G4" s="85"/>
      <c r="H4" s="85"/>
      <c r="I4" s="96" t="s">
        <v>83</v>
      </c>
    </row>
    <row r="5" spans="2:14" ht="30" customHeight="1" x14ac:dyDescent="0.2">
      <c r="B5" s="27"/>
      <c r="C5" s="28"/>
      <c r="D5" s="28"/>
      <c r="E5" s="28"/>
      <c r="F5" s="29" t="s">
        <v>40</v>
      </c>
      <c r="G5" s="30"/>
      <c r="H5" s="31" t="s">
        <v>41</v>
      </c>
      <c r="I5" s="32" t="s">
        <v>28</v>
      </c>
    </row>
    <row r="6" spans="2:14" ht="20.100000000000001" customHeight="1" x14ac:dyDescent="0.2">
      <c r="B6" s="429" t="s">
        <v>51</v>
      </c>
      <c r="C6" s="215"/>
      <c r="D6" s="345" t="s">
        <v>77</v>
      </c>
      <c r="E6" s="346"/>
      <c r="F6" s="33">
        <v>100</v>
      </c>
      <c r="G6" s="19" t="s">
        <v>31</v>
      </c>
      <c r="H6" s="34">
        <v>99.07</v>
      </c>
      <c r="I6" s="20">
        <f>F6*H6</f>
        <v>9907</v>
      </c>
    </row>
    <row r="7" spans="2:14" ht="20.100000000000001" customHeight="1" x14ac:dyDescent="0.2">
      <c r="B7" s="429"/>
      <c r="C7" s="215"/>
      <c r="D7" s="336"/>
      <c r="E7" s="347"/>
      <c r="F7" s="37">
        <v>100</v>
      </c>
      <c r="G7" s="22" t="s">
        <v>33</v>
      </c>
      <c r="H7" s="38">
        <v>34.42</v>
      </c>
      <c r="I7" s="23">
        <f>F7*H7</f>
        <v>3442</v>
      </c>
    </row>
    <row r="8" spans="2:14" ht="20.100000000000001" customHeight="1" x14ac:dyDescent="0.2">
      <c r="B8" s="429"/>
      <c r="C8" s="216"/>
      <c r="D8" s="336" t="s">
        <v>147</v>
      </c>
      <c r="E8" s="347"/>
      <c r="F8" s="10">
        <v>0</v>
      </c>
      <c r="G8" s="152" t="s">
        <v>31</v>
      </c>
      <c r="H8" s="36">
        <v>39.630000000000003</v>
      </c>
      <c r="I8" s="24">
        <f>F8*H8</f>
        <v>0</v>
      </c>
    </row>
    <row r="9" spans="2:14" ht="20.100000000000001" customHeight="1" thickBot="1" x14ac:dyDescent="0.25">
      <c r="B9" s="430"/>
      <c r="C9" s="217"/>
      <c r="D9" s="431"/>
      <c r="E9" s="432"/>
      <c r="F9" s="39">
        <v>0</v>
      </c>
      <c r="G9" s="40" t="s">
        <v>33</v>
      </c>
      <c r="H9" s="163">
        <v>13.77</v>
      </c>
      <c r="I9" s="41">
        <f>F9*H9</f>
        <v>0</v>
      </c>
    </row>
    <row r="10" spans="2:14" ht="19.899999999999999" customHeight="1" thickBot="1" x14ac:dyDescent="0.25">
      <c r="B10" s="87"/>
      <c r="C10" s="87"/>
      <c r="D10" s="86"/>
      <c r="E10" s="86"/>
      <c r="F10" s="97"/>
      <c r="G10" s="152"/>
      <c r="H10" s="36"/>
      <c r="I10" s="88"/>
    </row>
    <row r="11" spans="2:14" ht="39.950000000000003" customHeight="1" thickBot="1" x14ac:dyDescent="0.25">
      <c r="B11" s="84"/>
      <c r="C11" s="85"/>
      <c r="D11" s="85"/>
      <c r="E11" s="85"/>
      <c r="F11" s="85"/>
      <c r="G11" s="85"/>
      <c r="H11" s="85"/>
      <c r="I11" s="96" t="s">
        <v>76</v>
      </c>
    </row>
    <row r="12" spans="2:14" ht="20.100000000000001" customHeight="1" x14ac:dyDescent="0.2">
      <c r="B12" s="446" t="s">
        <v>80</v>
      </c>
      <c r="C12" s="447"/>
      <c r="D12" s="447"/>
      <c r="E12" s="447"/>
      <c r="F12" s="447"/>
      <c r="G12" s="447"/>
      <c r="H12" s="447"/>
      <c r="I12" s="448"/>
      <c r="J12" s="74"/>
      <c r="K12" s="42"/>
      <c r="L12" s="42"/>
      <c r="M12" s="42"/>
      <c r="N12" s="75"/>
    </row>
    <row r="13" spans="2:14" ht="20.100000000000001" customHeight="1" x14ac:dyDescent="0.2">
      <c r="B13" s="414" t="s">
        <v>150</v>
      </c>
      <c r="C13" s="415"/>
      <c r="D13" s="415"/>
      <c r="E13" s="415"/>
      <c r="F13" s="415"/>
      <c r="G13" s="419" t="s">
        <v>77</v>
      </c>
      <c r="H13" s="419"/>
      <c r="I13" s="173" t="s">
        <v>81</v>
      </c>
      <c r="J13" s="74"/>
      <c r="K13" s="42"/>
      <c r="L13" s="42"/>
      <c r="M13" s="42"/>
      <c r="N13" s="75"/>
    </row>
    <row r="14" spans="2:14" ht="20.100000000000001" customHeight="1" x14ac:dyDescent="0.2">
      <c r="B14" s="93"/>
      <c r="C14" s="94"/>
      <c r="D14" s="94"/>
      <c r="E14" s="175"/>
      <c r="F14" s="176"/>
      <c r="G14" s="418">
        <v>0.1</v>
      </c>
      <c r="H14" s="418"/>
      <c r="I14" s="174">
        <v>0.05</v>
      </c>
      <c r="J14" s="74"/>
      <c r="K14" s="75"/>
      <c r="L14" s="75"/>
      <c r="M14" s="75"/>
      <c r="N14" s="75"/>
    </row>
    <row r="15" spans="2:14" ht="20.100000000000001" customHeight="1" x14ac:dyDescent="0.2">
      <c r="B15" s="89"/>
      <c r="C15" s="214"/>
      <c r="D15" s="79"/>
      <c r="E15" s="79"/>
      <c r="F15" s="79"/>
      <c r="G15" s="79"/>
      <c r="H15" s="80"/>
      <c r="I15" s="90"/>
      <c r="J15" s="74"/>
      <c r="K15" s="42"/>
      <c r="L15" s="42"/>
      <c r="M15" s="42"/>
      <c r="N15" s="42"/>
    </row>
    <row r="16" spans="2:14" ht="20.100000000000001" customHeight="1" x14ac:dyDescent="0.2">
      <c r="B16" s="89"/>
      <c r="C16" s="214"/>
      <c r="D16" s="76"/>
      <c r="E16" s="76"/>
      <c r="F16" s="76"/>
      <c r="H16" s="77" t="s">
        <v>78</v>
      </c>
      <c r="I16" s="91">
        <v>10000</v>
      </c>
      <c r="J16" s="74"/>
      <c r="K16" s="42"/>
      <c r="L16" s="42"/>
      <c r="M16" s="42"/>
      <c r="N16" s="42"/>
    </row>
    <row r="17" spans="2:14" ht="20.100000000000001" customHeight="1" x14ac:dyDescent="0.2">
      <c r="B17" s="100"/>
      <c r="C17" s="56"/>
      <c r="D17" s="312">
        <f>$I$16</f>
        <v>10000</v>
      </c>
      <c r="E17" s="312"/>
      <c r="F17" s="55" t="s">
        <v>79</v>
      </c>
      <c r="G17" s="81">
        <v>0.1</v>
      </c>
      <c r="H17" s="78"/>
      <c r="I17" s="101">
        <f>D17*G17</f>
        <v>1000</v>
      </c>
      <c r="J17" s="74"/>
      <c r="K17" s="58"/>
      <c r="L17" s="58"/>
      <c r="M17" s="58"/>
      <c r="N17" s="58"/>
    </row>
    <row r="18" spans="2:14" ht="20.100000000000001" customHeight="1" x14ac:dyDescent="0.2">
      <c r="B18" s="416" t="s">
        <v>151</v>
      </c>
      <c r="C18" s="417"/>
      <c r="D18" s="417"/>
      <c r="E18" s="417"/>
      <c r="F18" s="417"/>
      <c r="G18" s="419" t="s">
        <v>77</v>
      </c>
      <c r="H18" s="419"/>
      <c r="I18" s="177" t="s">
        <v>81</v>
      </c>
      <c r="J18" s="74"/>
      <c r="K18" s="42"/>
      <c r="L18" s="42"/>
      <c r="M18" s="42"/>
      <c r="N18" s="75"/>
    </row>
    <row r="19" spans="2:14" ht="20.100000000000001" customHeight="1" x14ac:dyDescent="0.2">
      <c r="B19" s="93"/>
      <c r="C19" s="94"/>
      <c r="D19" s="94"/>
      <c r="E19" s="175"/>
      <c r="F19" s="176"/>
      <c r="G19" s="418">
        <v>0.1</v>
      </c>
      <c r="H19" s="418"/>
      <c r="I19" s="178">
        <v>0.05</v>
      </c>
      <c r="J19" s="74"/>
      <c r="K19" s="75"/>
      <c r="L19" s="75"/>
      <c r="M19" s="75"/>
      <c r="N19" s="75"/>
    </row>
    <row r="20" spans="2:14" ht="20.100000000000001" customHeight="1" x14ac:dyDescent="0.2">
      <c r="B20" s="89"/>
      <c r="C20" s="214"/>
      <c r="D20" s="79"/>
      <c r="E20" s="79"/>
      <c r="F20" s="79"/>
      <c r="G20" s="79"/>
      <c r="H20" s="80"/>
      <c r="I20" s="90"/>
      <c r="J20" s="74"/>
      <c r="K20" s="42"/>
      <c r="L20" s="42"/>
      <c r="M20" s="42"/>
      <c r="N20" s="42"/>
    </row>
    <row r="21" spans="2:14" ht="20.100000000000001" customHeight="1" x14ac:dyDescent="0.2">
      <c r="B21" s="89"/>
      <c r="C21" s="214"/>
      <c r="D21" s="76"/>
      <c r="E21" s="76"/>
      <c r="F21" s="76"/>
      <c r="H21" s="77" t="s">
        <v>78</v>
      </c>
      <c r="I21" s="91">
        <v>0</v>
      </c>
      <c r="J21" s="74"/>
      <c r="K21" s="42"/>
      <c r="L21" s="42"/>
      <c r="M21" s="42"/>
      <c r="N21" s="42"/>
    </row>
    <row r="22" spans="2:14" ht="20.100000000000001" customHeight="1" x14ac:dyDescent="0.2">
      <c r="B22" s="89"/>
      <c r="C22" s="214"/>
      <c r="D22" s="312">
        <f>$I$21</f>
        <v>0</v>
      </c>
      <c r="E22" s="312"/>
      <c r="F22" s="55" t="s">
        <v>79</v>
      </c>
      <c r="G22" s="81">
        <v>0.1</v>
      </c>
      <c r="H22" s="77"/>
      <c r="I22" s="180"/>
      <c r="J22" s="74"/>
      <c r="K22" s="42"/>
      <c r="L22" s="42"/>
      <c r="M22" s="42"/>
      <c r="N22" s="42"/>
    </row>
    <row r="23" spans="2:14" ht="20.100000000000001" customHeight="1" thickBot="1" x14ac:dyDescent="0.25">
      <c r="B23" s="411" t="s">
        <v>152</v>
      </c>
      <c r="C23" s="412"/>
      <c r="D23" s="412"/>
      <c r="E23" s="412"/>
      <c r="F23" s="412"/>
      <c r="G23" s="412"/>
      <c r="H23" s="412"/>
      <c r="I23" s="179">
        <f>D22*G22*50%</f>
        <v>0</v>
      </c>
      <c r="J23" s="74"/>
      <c r="K23" s="58"/>
      <c r="L23" s="58"/>
      <c r="M23" s="58"/>
      <c r="N23" s="58"/>
    </row>
    <row r="24" spans="2:14" ht="20.100000000000001" hidden="1" customHeight="1" thickBot="1" x14ac:dyDescent="0.25">
      <c r="B24" s="165"/>
      <c r="C24" s="165"/>
      <c r="D24" s="165"/>
      <c r="E24" s="165"/>
      <c r="F24" s="165"/>
      <c r="G24" s="165"/>
      <c r="H24" s="165"/>
      <c r="I24" s="165"/>
    </row>
    <row r="25" spans="2:14" ht="39.950000000000003" hidden="1" customHeight="1" outlineLevel="1" thickBot="1" x14ac:dyDescent="0.25">
      <c r="B25" s="443" t="s">
        <v>29</v>
      </c>
      <c r="C25" s="444"/>
      <c r="D25" s="444"/>
      <c r="E25" s="444"/>
      <c r="F25" s="444"/>
      <c r="G25" s="444"/>
      <c r="H25" s="444"/>
      <c r="I25" s="445"/>
    </row>
    <row r="26" spans="2:14" ht="20.100000000000001" hidden="1" customHeight="1" outlineLevel="1" x14ac:dyDescent="0.2">
      <c r="B26" s="300" t="s">
        <v>34</v>
      </c>
      <c r="C26" s="301"/>
      <c r="D26" s="301"/>
      <c r="E26" s="302"/>
      <c r="F26" s="451" t="s">
        <v>35</v>
      </c>
      <c r="G26" s="451"/>
      <c r="H26" s="449">
        <f>I6+I8</f>
        <v>9907</v>
      </c>
      <c r="I26" s="450"/>
    </row>
    <row r="27" spans="2:14" ht="20.100000000000001" hidden="1" customHeight="1" outlineLevel="1" x14ac:dyDescent="0.2">
      <c r="B27" s="303"/>
      <c r="C27" s="289"/>
      <c r="D27" s="289"/>
      <c r="E27" s="304"/>
      <c r="F27" s="457" t="s">
        <v>36</v>
      </c>
      <c r="G27" s="458"/>
      <c r="H27" s="452">
        <f>I7+I9</f>
        <v>3442</v>
      </c>
      <c r="I27" s="453"/>
    </row>
    <row r="28" spans="2:14" ht="20.100000000000001" hidden="1" customHeight="1" outlineLevel="1" x14ac:dyDescent="0.2">
      <c r="B28" s="305"/>
      <c r="C28" s="306"/>
      <c r="D28" s="306"/>
      <c r="E28" s="307"/>
      <c r="F28" s="454" t="s">
        <v>52</v>
      </c>
      <c r="G28" s="454"/>
      <c r="H28" s="455">
        <f>I17+I23</f>
        <v>1000</v>
      </c>
      <c r="I28" s="456"/>
    </row>
    <row r="29" spans="2:14" ht="20.100000000000001" hidden="1" customHeight="1" outlineLevel="1" x14ac:dyDescent="0.2">
      <c r="B29" s="317" t="s">
        <v>86</v>
      </c>
      <c r="C29" s="318"/>
      <c r="D29" s="318"/>
      <c r="E29" s="318"/>
      <c r="F29" s="351" t="s">
        <v>35</v>
      </c>
      <c r="G29" s="352"/>
      <c r="H29" s="357">
        <v>0</v>
      </c>
      <c r="I29" s="358"/>
    </row>
    <row r="30" spans="2:14" ht="20.100000000000001" hidden="1" customHeight="1" outlineLevel="1" x14ac:dyDescent="0.2">
      <c r="B30" s="320"/>
      <c r="C30" s="321"/>
      <c r="D30" s="321"/>
      <c r="E30" s="321"/>
      <c r="F30" s="355" t="s">
        <v>36</v>
      </c>
      <c r="G30" s="356"/>
      <c r="H30" s="357">
        <v>0</v>
      </c>
      <c r="I30" s="358"/>
    </row>
    <row r="31" spans="2:14" ht="20.100000000000001" hidden="1" customHeight="1" outlineLevel="1" thickBot="1" x14ac:dyDescent="0.25">
      <c r="B31" s="320" t="s">
        <v>37</v>
      </c>
      <c r="C31" s="321"/>
      <c r="D31" s="321"/>
      <c r="E31" s="321"/>
      <c r="F31" s="355" t="s">
        <v>52</v>
      </c>
      <c r="G31" s="356"/>
      <c r="H31" s="357">
        <v>0</v>
      </c>
      <c r="I31" s="358"/>
    </row>
    <row r="32" spans="2:14" ht="20.100000000000001" hidden="1" customHeight="1" collapsed="1" x14ac:dyDescent="0.2">
      <c r="B32" s="459" t="s">
        <v>29</v>
      </c>
      <c r="C32" s="460"/>
      <c r="D32" s="461"/>
      <c r="E32" s="462"/>
      <c r="F32" s="372" t="s">
        <v>35</v>
      </c>
      <c r="G32" s="372"/>
      <c r="H32" s="373">
        <f>H26-H29</f>
        <v>9907</v>
      </c>
      <c r="I32" s="374"/>
    </row>
    <row r="33" spans="2:9" ht="20.100000000000001" hidden="1" customHeight="1" x14ac:dyDescent="0.2">
      <c r="B33" s="463"/>
      <c r="C33" s="464"/>
      <c r="D33" s="464"/>
      <c r="E33" s="465"/>
      <c r="F33" s="410" t="s">
        <v>36</v>
      </c>
      <c r="G33" s="375"/>
      <c r="H33" s="290">
        <f>H27-H30</f>
        <v>3442</v>
      </c>
      <c r="I33" s="291"/>
    </row>
    <row r="34" spans="2:9" ht="20.100000000000001" hidden="1" customHeight="1" thickBot="1" x14ac:dyDescent="0.25">
      <c r="B34" s="463"/>
      <c r="C34" s="464"/>
      <c r="D34" s="464"/>
      <c r="E34" s="465"/>
      <c r="F34" s="436" t="s">
        <v>52</v>
      </c>
      <c r="G34" s="436"/>
      <c r="H34" s="439">
        <f>H28-H31</f>
        <v>1000</v>
      </c>
      <c r="I34" s="440"/>
    </row>
    <row r="35" spans="2:9" ht="39.950000000000003" hidden="1" customHeight="1" thickBot="1" x14ac:dyDescent="0.25">
      <c r="B35" s="466"/>
      <c r="C35" s="467"/>
      <c r="D35" s="467"/>
      <c r="E35" s="468"/>
      <c r="F35" s="442"/>
      <c r="G35" s="442"/>
      <c r="H35" s="469">
        <f>SUM(H32:I34)</f>
        <v>14349</v>
      </c>
      <c r="I35" s="470"/>
    </row>
    <row r="36" spans="2:9" ht="20.100000000000001" customHeight="1" thickBot="1" x14ac:dyDescent="0.25">
      <c r="B36" s="152"/>
      <c r="C36" s="152"/>
      <c r="D36" s="152"/>
      <c r="E36" s="103"/>
      <c r="F36" s="103"/>
      <c r="G36" s="104"/>
      <c r="H36" s="104"/>
      <c r="I36" s="104"/>
    </row>
    <row r="37" spans="2:9" ht="30" customHeight="1" outlineLevel="1" thickBot="1" x14ac:dyDescent="0.25">
      <c r="B37" s="471" t="str">
        <f>IF($F$54=36,D62,"")</f>
        <v/>
      </c>
      <c r="C37" s="472"/>
      <c r="D37" s="472"/>
      <c r="E37" s="472"/>
      <c r="F37" s="472"/>
      <c r="G37" s="472"/>
      <c r="H37" s="472"/>
      <c r="I37" s="473"/>
    </row>
    <row r="38" spans="2:9" ht="60" customHeight="1" outlineLevel="1" thickBot="1" x14ac:dyDescent="0.25">
      <c r="B38" s="256" t="str">
        <f>IF($F$54=36,E62,"")</f>
        <v/>
      </c>
      <c r="C38" s="257"/>
      <c r="D38" s="257"/>
      <c r="E38" s="257"/>
      <c r="F38" s="257"/>
      <c r="G38" s="257"/>
      <c r="H38" s="257"/>
      <c r="I38" s="258"/>
    </row>
    <row r="39" spans="2:9" ht="20.100000000000001" customHeight="1" outlineLevel="1" x14ac:dyDescent="0.2">
      <c r="B39" s="386"/>
      <c r="C39" s="387"/>
      <c r="D39" s="388"/>
      <c r="E39" s="129" t="s">
        <v>118</v>
      </c>
      <c r="F39" s="301" t="s">
        <v>121</v>
      </c>
      <c r="G39" s="301"/>
      <c r="H39" s="373">
        <f>IF(E39="gratuita",$H$32,$H$32*2)</f>
        <v>19814</v>
      </c>
      <c r="I39" s="374"/>
    </row>
    <row r="40" spans="2:9" ht="20.100000000000001" customHeight="1" outlineLevel="1" x14ac:dyDescent="0.2">
      <c r="B40" s="389"/>
      <c r="C40" s="390"/>
      <c r="D40" s="391"/>
      <c r="E40" s="130" t="s">
        <v>118</v>
      </c>
      <c r="F40" s="289" t="s">
        <v>120</v>
      </c>
      <c r="G40" s="289"/>
      <c r="H40" s="290">
        <f>IF(E40="gratuita",$H$33,$H$33*2)</f>
        <v>6884</v>
      </c>
      <c r="I40" s="291"/>
    </row>
    <row r="41" spans="2:9" ht="20.100000000000001" customHeight="1" outlineLevel="1" thickBot="1" x14ac:dyDescent="0.25">
      <c r="B41" s="389"/>
      <c r="C41" s="390"/>
      <c r="D41" s="391"/>
      <c r="E41" s="131" t="s">
        <v>118</v>
      </c>
      <c r="F41" s="437" t="s">
        <v>123</v>
      </c>
      <c r="G41" s="397"/>
      <c r="H41" s="378">
        <f>IF(E41="gratuita",$H$34,$H$34*2)</f>
        <v>2000</v>
      </c>
      <c r="I41" s="379"/>
    </row>
    <row r="42" spans="2:9" ht="39.950000000000003" customHeight="1" outlineLevel="1" thickTop="1" thickBot="1" x14ac:dyDescent="0.25">
      <c r="B42" s="392"/>
      <c r="C42" s="393"/>
      <c r="D42" s="394"/>
      <c r="E42" s="441" t="s">
        <v>29</v>
      </c>
      <c r="F42" s="433"/>
      <c r="G42" s="433"/>
      <c r="H42" s="434">
        <f>H39+H40+H41</f>
        <v>28698</v>
      </c>
      <c r="I42" s="435"/>
    </row>
    <row r="43" spans="2:9" ht="19.899999999999999" customHeight="1" thickBot="1" x14ac:dyDescent="0.25"/>
    <row r="44" spans="2:9" ht="30" customHeight="1" outlineLevel="1" thickBot="1" x14ac:dyDescent="0.25">
      <c r="B44" s="259" t="str">
        <f>IF(F54="36bis",D63,"")</f>
        <v xml:space="preserve">OBLAZIONE ai sensi dell'art. 36bis del D.P.R. n. 380/2001 (+20%)
</v>
      </c>
      <c r="C44" s="260"/>
      <c r="D44" s="260"/>
      <c r="E44" s="261"/>
      <c r="F44" s="261"/>
      <c r="G44" s="261"/>
      <c r="H44" s="261"/>
      <c r="I44" s="262"/>
    </row>
    <row r="45" spans="2:9" ht="60" customHeight="1" outlineLevel="1" thickBot="1" x14ac:dyDescent="0.25">
      <c r="B45" s="263" t="str">
        <f>IF(F54="36bis",E63,"")</f>
        <v>"… il rilascio del permesso e la SCIA in sanatoria sono subordinati al pagamento, a titolo di oblazione, di un importo:
a) pari al doppio del contributo di costruzione ovvero, in caso di gratuità a norma di legge, determinato in misura pari a quella prevista dall'articolo 16, incrementato del 20 per cento in caso di interventi realizzati in parziale difformità dal permesso di costruire, nelle ipotesi di cui all'articolo 34, e in caso di variazioni essenziali ai sensi dell'articolo 32. ..."</v>
      </c>
      <c r="C45" s="264"/>
      <c r="D45" s="264"/>
      <c r="E45" s="265"/>
      <c r="F45" s="265"/>
      <c r="G45" s="265"/>
      <c r="H45" s="265"/>
      <c r="I45" s="266"/>
    </row>
    <row r="46" spans="2:9" ht="20.100000000000001" customHeight="1" outlineLevel="1" x14ac:dyDescent="0.2">
      <c r="B46" s="386"/>
      <c r="C46" s="387"/>
      <c r="D46" s="388"/>
      <c r="E46" s="129" t="s">
        <v>118</v>
      </c>
      <c r="F46" s="301" t="s">
        <v>121</v>
      </c>
      <c r="G46" s="301"/>
      <c r="H46" s="373">
        <f>IF(E46="gratuita",$H$32*1.2,$H$32*2*1.2)</f>
        <v>23776.799999999999</v>
      </c>
      <c r="I46" s="374"/>
    </row>
    <row r="47" spans="2:9" ht="20.100000000000001" customHeight="1" outlineLevel="1" x14ac:dyDescent="0.2">
      <c r="B47" s="389"/>
      <c r="C47" s="390"/>
      <c r="D47" s="391"/>
      <c r="E47" s="130" t="s">
        <v>118</v>
      </c>
      <c r="F47" s="289" t="s">
        <v>120</v>
      </c>
      <c r="G47" s="289"/>
      <c r="H47" s="290">
        <f>IF(E47="gratuita",$H$33*1.2,$H$33*2*1.2)</f>
        <v>8260.7999999999993</v>
      </c>
      <c r="I47" s="291"/>
    </row>
    <row r="48" spans="2:9" ht="20.100000000000001" customHeight="1" outlineLevel="1" thickBot="1" x14ac:dyDescent="0.25">
      <c r="B48" s="389"/>
      <c r="C48" s="390"/>
      <c r="D48" s="391"/>
      <c r="E48" s="131" t="s">
        <v>118</v>
      </c>
      <c r="F48" s="437" t="s">
        <v>123</v>
      </c>
      <c r="G48" s="397"/>
      <c r="H48" s="378">
        <f>IF(E48="gratuita",$H$34*1.2,$H$34*2*1.2)</f>
        <v>2400</v>
      </c>
      <c r="I48" s="379"/>
    </row>
    <row r="49" spans="2:9" ht="39.950000000000003" customHeight="1" outlineLevel="1" thickTop="1" thickBot="1" x14ac:dyDescent="0.25">
      <c r="B49" s="392"/>
      <c r="C49" s="393"/>
      <c r="D49" s="394"/>
      <c r="E49" s="441" t="s">
        <v>29</v>
      </c>
      <c r="F49" s="433"/>
      <c r="G49" s="433"/>
      <c r="H49" s="434">
        <f>H46+H47+H48</f>
        <v>34437.599999999999</v>
      </c>
      <c r="I49" s="435"/>
    </row>
    <row r="50" spans="2:9" ht="20.100000000000001" customHeight="1" x14ac:dyDescent="0.2"/>
    <row r="51" spans="2:9" ht="20.100000000000001" customHeight="1" x14ac:dyDescent="0.2"/>
    <row r="52" spans="2:9" ht="20.100000000000001" hidden="1" customHeight="1" outlineLevel="1" x14ac:dyDescent="0.2">
      <c r="D52" s="152" t="s">
        <v>116</v>
      </c>
      <c r="E52" s="152"/>
      <c r="F52" s="120" t="str">
        <f>'Copertina 2025'!D63</f>
        <v>SCIA San</v>
      </c>
      <c r="G52" s="165"/>
      <c r="H52" s="120" t="s">
        <v>118</v>
      </c>
      <c r="I52" s="165"/>
    </row>
    <row r="53" spans="2:9" ht="20.100000000000001" hidden="1" customHeight="1" outlineLevel="1" x14ac:dyDescent="0.2">
      <c r="D53" s="152" t="s">
        <v>126</v>
      </c>
      <c r="E53" s="152"/>
      <c r="F53" s="120" t="str">
        <f>'Copertina 2025'!D64</f>
        <v>SI</v>
      </c>
      <c r="G53" s="165"/>
      <c r="H53" s="120" t="s">
        <v>119</v>
      </c>
      <c r="I53" s="165"/>
    </row>
    <row r="54" spans="2:9" ht="20.100000000000001" hidden="1" customHeight="1" outlineLevel="1" x14ac:dyDescent="0.2">
      <c r="D54" s="152" t="str">
        <f>'Copertina 2025'!D65</f>
        <v>ai sensi dell'art. 36bis - conformità "asimmetrica" +20%</v>
      </c>
      <c r="E54" s="152"/>
      <c r="F54" s="120" t="str">
        <f>'Copertina 2025'!D66</f>
        <v>36bis</v>
      </c>
      <c r="G54" s="165"/>
      <c r="H54" s="165"/>
      <c r="I54" s="165"/>
    </row>
    <row r="55" spans="2:9" ht="20.100000000000001" hidden="1" customHeight="1" outlineLevel="1" x14ac:dyDescent="0.2">
      <c r="D55" s="152" t="s">
        <v>117</v>
      </c>
      <c r="E55" s="152"/>
      <c r="F55" s="120" t="str">
        <f>'Copertina 2025'!E29</f>
        <v>NO</v>
      </c>
      <c r="G55" s="165"/>
      <c r="H55" s="165"/>
      <c r="I55" s="165"/>
    </row>
    <row r="56" spans="2:9" ht="20.100000000000001" hidden="1" customHeight="1" outlineLevel="1" x14ac:dyDescent="0.2">
      <c r="B56" s="152"/>
      <c r="C56" s="152"/>
      <c r="D56" s="120"/>
      <c r="E56" s="165"/>
      <c r="F56" s="165"/>
      <c r="G56" s="165"/>
      <c r="H56" s="165"/>
      <c r="I56" s="165"/>
    </row>
    <row r="57" spans="2:9" ht="20.100000000000001" hidden="1" customHeight="1" outlineLevel="1" x14ac:dyDescent="0.2">
      <c r="B57" s="292" t="s">
        <v>139</v>
      </c>
      <c r="C57" s="292"/>
      <c r="D57" s="292"/>
      <c r="E57" s="165"/>
      <c r="F57" s="165"/>
      <c r="G57" s="165"/>
      <c r="H57" s="165"/>
      <c r="I57" s="165"/>
    </row>
    <row r="58" spans="2:9" ht="20.100000000000001" hidden="1" customHeight="1" outlineLevel="1" x14ac:dyDescent="0.2">
      <c r="B58" s="292" t="s">
        <v>92</v>
      </c>
      <c r="C58" s="292"/>
      <c r="D58" s="292"/>
      <c r="E58" s="165"/>
      <c r="F58" s="165"/>
      <c r="G58" s="165"/>
      <c r="H58" s="165"/>
      <c r="I58" s="165"/>
    </row>
    <row r="59" spans="2:9" ht="20.100000000000001" hidden="1" customHeight="1" outlineLevel="1" x14ac:dyDescent="0.2">
      <c r="B59" s="292" t="s">
        <v>38</v>
      </c>
      <c r="C59" s="292"/>
      <c r="D59" s="292"/>
      <c r="E59" s="165"/>
      <c r="F59" s="165"/>
      <c r="G59" s="165"/>
      <c r="H59" s="165"/>
      <c r="I59" s="165"/>
    </row>
    <row r="60" spans="2:9" ht="20.100000000000001" hidden="1" customHeight="1" outlineLevel="1" x14ac:dyDescent="0.2">
      <c r="B60" s="292" t="s">
        <v>86</v>
      </c>
      <c r="C60" s="292"/>
      <c r="D60" s="292"/>
      <c r="E60" s="165"/>
      <c r="F60" s="165"/>
      <c r="G60" s="165"/>
      <c r="H60" s="165"/>
      <c r="I60" s="165"/>
    </row>
    <row r="61" spans="2:9" ht="20.100000000000001" hidden="1" customHeight="1" outlineLevel="1" x14ac:dyDescent="0.2">
      <c r="B61" s="165"/>
      <c r="C61" s="165"/>
      <c r="D61" s="165"/>
      <c r="E61" s="165"/>
      <c r="F61" s="165"/>
      <c r="G61" s="165"/>
      <c r="H61" s="165"/>
      <c r="I61" s="165"/>
    </row>
    <row r="62" spans="2:9" ht="75" hidden="1" outlineLevel="1" x14ac:dyDescent="0.2">
      <c r="B62" s="165"/>
      <c r="C62" s="165"/>
      <c r="D62" s="211" t="s">
        <v>347</v>
      </c>
      <c r="E62" s="293" t="s">
        <v>348</v>
      </c>
      <c r="F62" s="293"/>
      <c r="G62" s="293"/>
      <c r="H62" s="293"/>
      <c r="I62" s="293"/>
    </row>
    <row r="63" spans="2:9" ht="75" hidden="1" outlineLevel="1" x14ac:dyDescent="0.2">
      <c r="B63" s="165"/>
      <c r="C63" s="165"/>
      <c r="D63" s="212" t="s">
        <v>349</v>
      </c>
      <c r="E63" s="255" t="s">
        <v>350</v>
      </c>
      <c r="F63" s="255"/>
      <c r="G63" s="255"/>
      <c r="H63" s="255"/>
      <c r="I63" s="255"/>
    </row>
    <row r="64" spans="2:9" ht="19.899999999999999" customHeight="1" collapsed="1" x14ac:dyDescent="0.2"/>
  </sheetData>
  <sheetProtection algorithmName="SHA-512" hashValue="6pOTHkdND+zxOlkl5gpSMWee+lji2j92up7lSiBpOlowZ/yzcCnEFzcTbT7AQVnboJcU6WWZV4f8dLGgdi7ndQ==" saltValue="9aTRvH20SPfyh3z07LhBcQ==" spinCount="100000" sheet="1" objects="1" scenarios="1"/>
  <mergeCells count="70">
    <mergeCell ref="B57:D57"/>
    <mergeCell ref="B58:D58"/>
    <mergeCell ref="B59:D59"/>
    <mergeCell ref="B37:I37"/>
    <mergeCell ref="B38:I38"/>
    <mergeCell ref="B44:I44"/>
    <mergeCell ref="B45:I45"/>
    <mergeCell ref="B46:D49"/>
    <mergeCell ref="F46:G46"/>
    <mergeCell ref="H46:I46"/>
    <mergeCell ref="F47:G47"/>
    <mergeCell ref="H47:I47"/>
    <mergeCell ref="F48:G48"/>
    <mergeCell ref="H48:I48"/>
    <mergeCell ref="H41:I41"/>
    <mergeCell ref="E49:G49"/>
    <mergeCell ref="E62:I62"/>
    <mergeCell ref="E63:I63"/>
    <mergeCell ref="B60:D60"/>
    <mergeCell ref="B23:H23"/>
    <mergeCell ref="F27:G27"/>
    <mergeCell ref="F29:G29"/>
    <mergeCell ref="F31:G31"/>
    <mergeCell ref="H33:I33"/>
    <mergeCell ref="B31:E31"/>
    <mergeCell ref="H31:I31"/>
    <mergeCell ref="F32:G32"/>
    <mergeCell ref="H32:I32"/>
    <mergeCell ref="F33:G33"/>
    <mergeCell ref="B32:E35"/>
    <mergeCell ref="H35:I35"/>
    <mergeCell ref="F34:G34"/>
    <mergeCell ref="G19:H19"/>
    <mergeCell ref="B26:E28"/>
    <mergeCell ref="H26:I26"/>
    <mergeCell ref="F26:G26"/>
    <mergeCell ref="H27:I27"/>
    <mergeCell ref="F28:G28"/>
    <mergeCell ref="H28:I28"/>
    <mergeCell ref="D6:E7"/>
    <mergeCell ref="G13:H13"/>
    <mergeCell ref="G14:H14"/>
    <mergeCell ref="B13:F13"/>
    <mergeCell ref="G18:H18"/>
    <mergeCell ref="B18:F18"/>
    <mergeCell ref="H34:I34"/>
    <mergeCell ref="F35:G35"/>
    <mergeCell ref="B2:E2"/>
    <mergeCell ref="F2:I2"/>
    <mergeCell ref="B3:E3"/>
    <mergeCell ref="F3:I3"/>
    <mergeCell ref="B25:I25"/>
    <mergeCell ref="D17:E17"/>
    <mergeCell ref="D22:E22"/>
    <mergeCell ref="D8:E9"/>
    <mergeCell ref="B29:E30"/>
    <mergeCell ref="F30:G30"/>
    <mergeCell ref="H30:I30"/>
    <mergeCell ref="H29:I29"/>
    <mergeCell ref="B12:I12"/>
    <mergeCell ref="B6:B9"/>
    <mergeCell ref="H49:I49"/>
    <mergeCell ref="B39:D42"/>
    <mergeCell ref="H42:I42"/>
    <mergeCell ref="E42:G42"/>
    <mergeCell ref="H40:I40"/>
    <mergeCell ref="F39:G39"/>
    <mergeCell ref="H39:I39"/>
    <mergeCell ref="F41:G41"/>
    <mergeCell ref="F40:G40"/>
  </mergeCells>
  <phoneticPr fontId="0" type="noConversion"/>
  <conditionalFormatting sqref="B25:I35">
    <cfRule type="expression" dxfId="13" priority="67" stopIfTrue="1">
      <formula>$F$53="SI"</formula>
    </cfRule>
  </conditionalFormatting>
  <conditionalFormatting sqref="B37:I42">
    <cfRule type="expression" dxfId="12" priority="5">
      <formula>$F$54="36"</formula>
    </cfRule>
    <cfRule type="expression" dxfId="11" priority="10">
      <formula>$F$54="36bis"</formula>
    </cfRule>
  </conditionalFormatting>
  <conditionalFormatting sqref="B37:I49">
    <cfRule type="expression" dxfId="10" priority="2" stopIfTrue="1">
      <formula>$F$53="NO"</formula>
    </cfRule>
  </conditionalFormatting>
  <conditionalFormatting sqref="B44:I49">
    <cfRule type="expression" dxfId="9" priority="3" stopIfTrue="1">
      <formula>$F$54=36</formula>
    </cfRule>
  </conditionalFormatting>
  <conditionalFormatting sqref="E39:E41 E46:E48">
    <cfRule type="containsText" dxfId="8" priority="14" stopIfTrue="1" operator="containsText" text="gratuita">
      <formula>NOT(ISERROR(SEARCH("gratuita",E39)))</formula>
    </cfRule>
  </conditionalFormatting>
  <dataValidations count="3">
    <dataValidation type="list" allowBlank="1" showInputMessage="1" showErrorMessage="1" sqref="E14 E19" xr:uid="{00000000-0002-0000-0400-000000000000}">
      <formula1>$H$24:$I$24</formula1>
    </dataValidation>
    <dataValidation type="list" allowBlank="1" showInputMessage="1" showErrorMessage="1" sqref="B29:E30" xr:uid="{00000000-0002-0000-0400-000001000000}">
      <formula1>#REF!</formula1>
    </dataValidation>
    <dataValidation type="list" allowBlank="1" showInputMessage="1" showErrorMessage="1" sqref="E39:E41 E46:E48" xr:uid="{4450E7E9-2F4A-4ED8-A67D-F4E4158E9741}">
      <formula1>$H$52:$H$53</formula1>
    </dataValidation>
  </dataValidations>
  <printOptions horizontalCentered="1"/>
  <pageMargins left="0.78740157480314965" right="0.39370078740157483" top="0.78740157480314965" bottom="0.78740157480314965" header="0.51181102362204722" footer="0.51181102362204722"/>
  <pageSetup paperSize="9" scale="60" orientation="portrait" r:id="rId1"/>
  <headerFooter alignWithMargins="0">
    <oddHeader>&amp;L&amp;10Comune di CARAVAGGIO - Provincia di Bergamo</oddHeader>
    <oddFooter>&amp;R&amp;10Determinazione  dei contributi 
ATTIVITA' DIREZIONALI/COMMERCIALI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/>
  <dimension ref="A1:L121"/>
  <sheetViews>
    <sheetView view="pageBreakPreview" topLeftCell="A51" zoomScale="70" zoomScaleNormal="60" zoomScaleSheetLayoutView="70" workbookViewId="0">
      <selection activeCell="H75" sqref="H75:H78"/>
    </sheetView>
  </sheetViews>
  <sheetFormatPr defaultColWidth="8.77734375" defaultRowHeight="19.899999999999999" customHeight="1" outlineLevelRow="1" x14ac:dyDescent="0.2"/>
  <cols>
    <col min="1" max="1" width="2.77734375" style="15" customWidth="1"/>
    <col min="2" max="2" width="3.77734375" style="15" customWidth="1"/>
    <col min="3" max="3" width="4.77734375" style="57" customWidth="1"/>
    <col min="4" max="4" width="3.77734375" style="57" customWidth="1"/>
    <col min="5" max="5" width="36.77734375" style="57" customWidth="1"/>
    <col min="6" max="6" width="2.77734375" style="57" customWidth="1"/>
    <col min="7" max="7" width="25.77734375" style="18" customWidth="1"/>
    <col min="8" max="8" width="4.77734375" style="58" customWidth="1"/>
    <col min="9" max="9" width="18.77734375" style="59" customWidth="1"/>
    <col min="10" max="10" width="3.77734375" style="15" customWidth="1"/>
    <col min="11" max="16384" width="8.77734375" style="15"/>
  </cols>
  <sheetData>
    <row r="1" spans="2:10" ht="19.5" customHeight="1" x14ac:dyDescent="0.2"/>
    <row r="2" spans="2:10" ht="19.899999999999999" hidden="1" customHeight="1" outlineLevel="1" x14ac:dyDescent="0.2">
      <c r="C2" s="478" t="s">
        <v>27</v>
      </c>
      <c r="D2" s="478"/>
      <c r="E2" s="478"/>
      <c r="F2" s="479"/>
      <c r="G2" s="479"/>
      <c r="H2" s="479"/>
      <c r="I2" s="479"/>
    </row>
    <row r="3" spans="2:10" ht="19.899999999999999" hidden="1" customHeight="1" outlineLevel="1" x14ac:dyDescent="0.2">
      <c r="C3" s="479"/>
      <c r="D3" s="479"/>
      <c r="E3" s="479"/>
      <c r="F3" s="479"/>
      <c r="G3" s="479"/>
      <c r="H3" s="479"/>
      <c r="I3" s="479"/>
    </row>
    <row r="4" spans="2:10" ht="19.899999999999999" hidden="1" customHeight="1" outlineLevel="1" x14ac:dyDescent="0.2">
      <c r="C4" s="480" t="s">
        <v>62</v>
      </c>
      <c r="D4" s="480"/>
      <c r="E4" s="480"/>
      <c r="F4" s="480"/>
      <c r="G4" s="480"/>
      <c r="H4" s="480"/>
      <c r="I4" s="480"/>
    </row>
    <row r="5" spans="2:10" ht="19.899999999999999" hidden="1" customHeight="1" outlineLevel="1" x14ac:dyDescent="0.2">
      <c r="C5" s="481" t="s">
        <v>63</v>
      </c>
      <c r="D5" s="481"/>
      <c r="E5" s="481"/>
      <c r="F5" s="481"/>
      <c r="G5" s="481"/>
      <c r="H5" s="481"/>
      <c r="I5" s="481"/>
    </row>
    <row r="6" spans="2:10" ht="19.899999999999999" hidden="1" customHeight="1" outlineLevel="1" x14ac:dyDescent="0.2">
      <c r="C6" s="481"/>
      <c r="D6" s="481"/>
      <c r="E6" s="481"/>
      <c r="F6" s="481"/>
      <c r="G6" s="481"/>
      <c r="H6" s="481"/>
      <c r="I6" s="481"/>
    </row>
    <row r="7" spans="2:10" ht="80.099999999999994" hidden="1" customHeight="1" outlineLevel="1" x14ac:dyDescent="0.2">
      <c r="C7" s="482" t="str">
        <f>'Copertina 2025'!C17</f>
        <v>Segnalazione Certificata di Inizio Attività in SANATORIA, presentata da:</v>
      </c>
      <c r="D7" s="482"/>
      <c r="E7" s="482"/>
      <c r="F7" s="60"/>
      <c r="G7" s="475" t="str">
        <f>'Copertina 2025'!E17</f>
        <v>cognome e nome</v>
      </c>
      <c r="H7" s="475"/>
      <c r="I7" s="475"/>
    </row>
    <row r="8" spans="2:10" ht="80.099999999999994" hidden="1" customHeight="1" outlineLevel="1" x14ac:dyDescent="0.2">
      <c r="D8" s="107"/>
      <c r="E8" s="108" t="s">
        <v>102</v>
      </c>
      <c r="F8" s="149"/>
      <c r="G8" s="475" t="str">
        <f>'Copertina 2025'!E19</f>
        <v>inserire la tipologia
(Sanatoria per…....... 
in difformità parziale/totale/ecc. da PdC …....... ovvero in assenza di titolo abilitativo ….... ecc.)</v>
      </c>
      <c r="H8" s="475"/>
      <c r="I8" s="475"/>
    </row>
    <row r="9" spans="2:10" ht="20.100000000000001" hidden="1" customHeight="1" outlineLevel="1" x14ac:dyDescent="0.2">
      <c r="D9" s="107"/>
      <c r="E9" s="149" t="s">
        <v>7</v>
      </c>
      <c r="F9" s="149"/>
      <c r="G9" s="475" t="str">
        <f>'Copertina 2025'!E23</f>
        <v>indicare la Via/Piazza/ecc.</v>
      </c>
      <c r="H9" s="475"/>
      <c r="I9" s="475"/>
    </row>
    <row r="10" spans="2:10" ht="20.100000000000001" hidden="1" customHeight="1" outlineLevel="1" x14ac:dyDescent="0.2">
      <c r="C10" s="149"/>
      <c r="D10" s="149"/>
      <c r="E10" s="149"/>
      <c r="F10" s="149"/>
      <c r="G10" s="475"/>
      <c r="H10" s="475"/>
      <c r="I10" s="475"/>
    </row>
    <row r="11" spans="2:10" ht="20.100000000000001" hidden="1" customHeight="1" outlineLevel="1" x14ac:dyDescent="0.2">
      <c r="C11" s="476" t="str">
        <f>VLOOKUP(E108,D97:E105,2)</f>
        <v>Segnalazione Certificata di Inizio Attività in SANATORIA, presentata in data</v>
      </c>
      <c r="D11" s="476"/>
      <c r="E11" s="476"/>
      <c r="F11" s="149"/>
      <c r="G11" s="477">
        <f ca="1">IF(E108="PC","",(IF(E108="PCSan","",IF('Copertina 2025'!E18="",TODAY(),'Copertina 2025'!E18))))</f>
        <v>45862</v>
      </c>
      <c r="H11" s="147"/>
      <c r="I11" s="147"/>
    </row>
    <row r="12" spans="2:10" ht="20.100000000000001" hidden="1" customHeight="1" outlineLevel="1" x14ac:dyDescent="0.2">
      <c r="C12" s="476"/>
      <c r="D12" s="476"/>
      <c r="E12" s="476"/>
      <c r="F12" s="18"/>
      <c r="G12" s="477"/>
      <c r="H12" s="18"/>
      <c r="I12" s="18"/>
    </row>
    <row r="13" spans="2:10" ht="20.100000000000001" hidden="1" customHeight="1" outlineLevel="1" thickBot="1" x14ac:dyDescent="0.25">
      <c r="B13" s="61"/>
      <c r="C13" s="436" t="s">
        <v>112</v>
      </c>
      <c r="D13" s="436"/>
      <c r="E13" s="436"/>
      <c r="F13" s="148"/>
      <c r="G13" s="62">
        <f ca="1">IF(G11="","",G11+30)</f>
        <v>45892</v>
      </c>
      <c r="H13" s="63"/>
      <c r="I13" s="64"/>
      <c r="J13" s="61"/>
    </row>
    <row r="14" spans="2:10" ht="20.100000000000001" hidden="1" customHeight="1" outlineLevel="1" thickBot="1" x14ac:dyDescent="0.25">
      <c r="B14" s="43"/>
      <c r="C14" s="153"/>
      <c r="D14" s="153"/>
      <c r="E14" s="153"/>
      <c r="F14" s="153"/>
      <c r="G14" s="65"/>
      <c r="H14" s="156"/>
      <c r="I14" s="156"/>
      <c r="J14" s="43"/>
    </row>
    <row r="15" spans="2:10" ht="20.100000000000001" hidden="1" customHeight="1" outlineLevel="1" x14ac:dyDescent="0.2">
      <c r="C15" s="486" t="s">
        <v>66</v>
      </c>
      <c r="D15" s="489"/>
      <c r="E15" s="490" t="s">
        <v>67</v>
      </c>
      <c r="G15" s="135" t="s">
        <v>35</v>
      </c>
      <c r="H15" s="158"/>
      <c r="I15" s="137"/>
      <c r="J15" s="492"/>
    </row>
    <row r="16" spans="2:10" ht="20.100000000000001" hidden="1" customHeight="1" outlineLevel="1" x14ac:dyDescent="0.2">
      <c r="C16" s="487"/>
      <c r="D16" s="489"/>
      <c r="E16" s="490"/>
      <c r="G16" s="136" t="s">
        <v>36</v>
      </c>
      <c r="H16" s="14"/>
      <c r="I16" s="138"/>
      <c r="J16" s="492"/>
    </row>
    <row r="17" spans="3:10" ht="20.100000000000001" hidden="1" customHeight="1" outlineLevel="1" x14ac:dyDescent="0.2">
      <c r="C17" s="487"/>
      <c r="D17" s="489"/>
      <c r="E17" s="490"/>
      <c r="G17" s="140" t="s">
        <v>52</v>
      </c>
      <c r="H17" s="132"/>
      <c r="I17" s="138"/>
      <c r="J17" s="492"/>
    </row>
    <row r="18" spans="3:10" ht="20.100000000000001" hidden="1" customHeight="1" outlineLevel="1" x14ac:dyDescent="0.2">
      <c r="C18" s="487"/>
      <c r="D18" s="493"/>
      <c r="E18" s="494" t="s">
        <v>68</v>
      </c>
      <c r="G18" s="135" t="s">
        <v>35</v>
      </c>
      <c r="H18" s="158"/>
      <c r="I18" s="137">
        <f>Produtt.!H29</f>
        <v>2325</v>
      </c>
      <c r="J18" s="495"/>
    </row>
    <row r="19" spans="3:10" ht="20.100000000000001" hidden="1" customHeight="1" outlineLevel="1" x14ac:dyDescent="0.2">
      <c r="C19" s="487"/>
      <c r="D19" s="493"/>
      <c r="E19" s="494"/>
      <c r="G19" s="136" t="s">
        <v>36</v>
      </c>
      <c r="H19" s="14"/>
      <c r="I19" s="138">
        <f>Produtt.!H30</f>
        <v>1552</v>
      </c>
      <c r="J19" s="495"/>
    </row>
    <row r="20" spans="3:10" ht="20.100000000000001" hidden="1" customHeight="1" outlineLevel="1" x14ac:dyDescent="0.2">
      <c r="C20" s="487"/>
      <c r="D20" s="493"/>
      <c r="E20" s="494"/>
      <c r="G20" s="140" t="s">
        <v>47</v>
      </c>
      <c r="H20" s="132"/>
      <c r="I20" s="139">
        <f>Produtt.!H31</f>
        <v>555</v>
      </c>
      <c r="J20" s="495"/>
    </row>
    <row r="21" spans="3:10" ht="20.100000000000001" hidden="1" customHeight="1" outlineLevel="1" x14ac:dyDescent="0.2">
      <c r="C21" s="487"/>
      <c r="D21" s="496"/>
      <c r="E21" s="494" t="s">
        <v>69</v>
      </c>
      <c r="G21" s="136" t="s">
        <v>35</v>
      </c>
      <c r="H21" s="14"/>
      <c r="I21" s="138">
        <f>Albergh.!H32</f>
        <v>4013.0000000000005</v>
      </c>
      <c r="J21" s="497"/>
    </row>
    <row r="22" spans="3:10" ht="20.100000000000001" hidden="1" customHeight="1" outlineLevel="1" x14ac:dyDescent="0.2">
      <c r="C22" s="487"/>
      <c r="D22" s="496"/>
      <c r="E22" s="494"/>
      <c r="G22" s="136" t="s">
        <v>36</v>
      </c>
      <c r="H22" s="14"/>
      <c r="I22" s="138">
        <f>Albergh.!H33</f>
        <v>3187</v>
      </c>
      <c r="J22" s="497"/>
    </row>
    <row r="23" spans="3:10" ht="20.100000000000001" hidden="1" customHeight="1" outlineLevel="1" x14ac:dyDescent="0.2">
      <c r="C23" s="487"/>
      <c r="D23" s="496"/>
      <c r="E23" s="494"/>
      <c r="G23" s="140" t="s">
        <v>52</v>
      </c>
      <c r="H23" s="132"/>
      <c r="I23" s="139">
        <f>Albergh.!H34</f>
        <v>1000</v>
      </c>
      <c r="J23" s="497"/>
    </row>
    <row r="24" spans="3:10" ht="20.100000000000001" hidden="1" customHeight="1" outlineLevel="1" x14ac:dyDescent="0.2">
      <c r="C24" s="487"/>
      <c r="D24" s="491"/>
      <c r="E24" s="494" t="s">
        <v>84</v>
      </c>
      <c r="G24" s="136" t="s">
        <v>35</v>
      </c>
      <c r="H24" s="14"/>
      <c r="I24" s="138">
        <f>'Dir. e Comm.'!H32</f>
        <v>9907</v>
      </c>
      <c r="J24" s="483"/>
    </row>
    <row r="25" spans="3:10" ht="20.100000000000001" hidden="1" customHeight="1" outlineLevel="1" x14ac:dyDescent="0.2">
      <c r="C25" s="487"/>
      <c r="D25" s="491"/>
      <c r="E25" s="494"/>
      <c r="G25" s="136" t="s">
        <v>36</v>
      </c>
      <c r="H25" s="14"/>
      <c r="I25" s="138">
        <f>'Dir. e Comm.'!H33</f>
        <v>3442</v>
      </c>
      <c r="J25" s="483"/>
    </row>
    <row r="26" spans="3:10" ht="20.100000000000001" hidden="1" customHeight="1" outlineLevel="1" x14ac:dyDescent="0.2">
      <c r="C26" s="487"/>
      <c r="D26" s="491"/>
      <c r="E26" s="494"/>
      <c r="G26" s="140" t="s">
        <v>52</v>
      </c>
      <c r="H26" s="132"/>
      <c r="I26" s="139">
        <f>'Dir. e Comm.'!H34</f>
        <v>1000</v>
      </c>
      <c r="J26" s="483"/>
    </row>
    <row r="27" spans="3:10" ht="20.100000000000001" hidden="1" customHeight="1" outlineLevel="1" x14ac:dyDescent="0.2">
      <c r="C27" s="487"/>
      <c r="D27" s="500"/>
      <c r="E27" s="494" t="s">
        <v>70</v>
      </c>
      <c r="G27" s="136" t="s">
        <v>35</v>
      </c>
      <c r="H27" s="14"/>
      <c r="I27" s="138"/>
      <c r="J27" s="484"/>
    </row>
    <row r="28" spans="3:10" ht="20.100000000000001" hidden="1" customHeight="1" outlineLevel="1" x14ac:dyDescent="0.2">
      <c r="C28" s="487"/>
      <c r="D28" s="500"/>
      <c r="E28" s="494"/>
      <c r="G28" s="136" t="s">
        <v>36</v>
      </c>
      <c r="H28" s="14"/>
      <c r="I28" s="138"/>
      <c r="J28" s="484"/>
    </row>
    <row r="29" spans="3:10" ht="20.100000000000001" hidden="1" customHeight="1" outlineLevel="1" x14ac:dyDescent="0.2">
      <c r="C29" s="487"/>
      <c r="D29" s="500"/>
      <c r="E29" s="494"/>
      <c r="G29" s="140"/>
      <c r="H29" s="132"/>
      <c r="I29" s="139"/>
      <c r="J29" s="484"/>
    </row>
    <row r="30" spans="3:10" ht="20.100000000000001" hidden="1" customHeight="1" outlineLevel="1" thickBot="1" x14ac:dyDescent="0.25">
      <c r="C30" s="487"/>
      <c r="G30" s="14"/>
      <c r="H30" s="14"/>
      <c r="I30" s="154"/>
    </row>
    <row r="31" spans="3:10" ht="20.100000000000001" hidden="1" customHeight="1" outlineLevel="1" x14ac:dyDescent="0.2">
      <c r="C31" s="487"/>
      <c r="D31" s="150"/>
      <c r="E31" s="501" t="s">
        <v>29</v>
      </c>
      <c r="F31" s="150"/>
      <c r="G31" s="142" t="s">
        <v>35</v>
      </c>
      <c r="H31" s="133"/>
      <c r="I31" s="134">
        <f>I15+I18+I21+I24+I27</f>
        <v>16245</v>
      </c>
      <c r="J31" s="474" t="s">
        <v>340</v>
      </c>
    </row>
    <row r="32" spans="3:10" ht="20.100000000000001" hidden="1" customHeight="1" outlineLevel="1" x14ac:dyDescent="0.2">
      <c r="C32" s="487"/>
      <c r="D32" s="150"/>
      <c r="E32" s="502"/>
      <c r="F32" s="150"/>
      <c r="G32" s="141" t="s">
        <v>36</v>
      </c>
      <c r="H32" s="14"/>
      <c r="I32" s="101">
        <f>I16+I19+I22+I25+I28</f>
        <v>8181</v>
      </c>
      <c r="J32" s="474"/>
    </row>
    <row r="33" spans="2:10" ht="20.100000000000001" hidden="1" customHeight="1" outlineLevel="1" x14ac:dyDescent="0.2">
      <c r="C33" s="487"/>
      <c r="D33" s="150"/>
      <c r="E33" s="502"/>
      <c r="F33" s="150"/>
      <c r="G33" s="141" t="s">
        <v>52</v>
      </c>
      <c r="H33" s="14"/>
      <c r="I33" s="101">
        <f>I17+I23+I26</f>
        <v>2000</v>
      </c>
      <c r="J33" s="474"/>
    </row>
    <row r="34" spans="2:10" ht="20.100000000000001" hidden="1" customHeight="1" outlineLevel="1" x14ac:dyDescent="0.2">
      <c r="C34" s="487"/>
      <c r="D34" s="150"/>
      <c r="E34" s="502"/>
      <c r="F34" s="150"/>
      <c r="G34" s="141" t="s">
        <v>47</v>
      </c>
      <c r="H34" s="14"/>
      <c r="I34" s="101">
        <f>I20</f>
        <v>555</v>
      </c>
      <c r="J34" s="474"/>
    </row>
    <row r="35" spans="2:10" ht="20.100000000000001" hidden="1" customHeight="1" outlineLevel="1" thickBot="1" x14ac:dyDescent="0.25">
      <c r="C35" s="487"/>
      <c r="D35" s="150"/>
      <c r="E35" s="502"/>
      <c r="G35" s="121" t="s">
        <v>88</v>
      </c>
      <c r="H35" s="157"/>
      <c r="I35" s="231">
        <v>0</v>
      </c>
      <c r="J35" s="474"/>
    </row>
    <row r="36" spans="2:10" ht="39.950000000000003" hidden="1" customHeight="1" outlineLevel="1" thickTop="1" thickBot="1" x14ac:dyDescent="0.25">
      <c r="C36" s="488"/>
      <c r="D36" s="150"/>
      <c r="E36" s="503"/>
      <c r="G36" s="98" t="s">
        <v>71</v>
      </c>
      <c r="H36" s="99"/>
      <c r="I36" s="155">
        <f>SUM(I31:I35)</f>
        <v>26981</v>
      </c>
      <c r="J36" s="474"/>
    </row>
    <row r="37" spans="2:10" ht="19.899999999999999" hidden="1" customHeight="1" outlineLevel="1" x14ac:dyDescent="0.2"/>
    <row r="38" spans="2:10" ht="19.899999999999999" hidden="1" customHeight="1" outlineLevel="1" x14ac:dyDescent="0.2">
      <c r="C38" s="485" t="str">
        <f>IF(I36&lt;=0,"Non sono dovuti contributi","La quota di contributo pari a")</f>
        <v>La quota di contributo pari a</v>
      </c>
      <c r="D38" s="485"/>
      <c r="E38" s="485"/>
      <c r="F38" s="498">
        <f>I36</f>
        <v>26981</v>
      </c>
      <c r="G38" s="498"/>
      <c r="H38" s="499" t="s">
        <v>72</v>
      </c>
      <c r="I38" s="499"/>
    </row>
    <row r="39" spans="2:10" ht="80.099999999999994" hidden="1" customHeight="1" outlineLevel="1" x14ac:dyDescent="0.2">
      <c r="C39" s="475" t="str">
        <f>VLOOKUP(E108,D97:I105,4)</f>
        <v>Tesoreria Comunale a mezzo PagoPA entro 30 giorni dalla presentazione della S.C.I.A. in Sanatoria; decorso tale termine verranno applicate le sanzioni previste dall'art. 42 del D.P.R. n. 380/2001.
In ogni caso il pagamento dovrà essere effettuato entro il termine di 30 giorni dalla presentazione della S.C.I.A. in Sanatoria; in difetto verrà emessa una "Ordinanza di ripristino dello stato dei luoghi".</v>
      </c>
      <c r="D39" s="475"/>
      <c r="E39" s="475"/>
      <c r="F39" s="475"/>
      <c r="G39" s="475"/>
      <c r="H39" s="475"/>
      <c r="I39" s="475"/>
    </row>
    <row r="40" spans="2:10" ht="19.899999999999999" hidden="1" customHeight="1" outlineLevel="1" x14ac:dyDescent="0.2">
      <c r="C40" s="68"/>
      <c r="D40" s="18" t="s">
        <v>73</v>
      </c>
      <c r="E40" s="219">
        <f ca="1">IF(G11="",TODAY(),G11)</f>
        <v>45862</v>
      </c>
    </row>
    <row r="41" spans="2:10" ht="15" hidden="1" outlineLevel="1" x14ac:dyDescent="0.2">
      <c r="C41" s="15"/>
      <c r="D41" s="69"/>
      <c r="E41" s="69"/>
      <c r="G41" s="168" t="s">
        <v>149</v>
      </c>
      <c r="I41" s="69"/>
    </row>
    <row r="42" spans="2:10" ht="18" hidden="1" outlineLevel="1" x14ac:dyDescent="0.2">
      <c r="C42" s="15"/>
      <c r="D42" s="59"/>
      <c r="E42" s="70"/>
      <c r="F42" s="70"/>
      <c r="G42" s="57" t="str">
        <f>'Copertina 2025'!$E$20</f>
        <v>inserire titolo nome e cognome del tecnico</v>
      </c>
      <c r="H42" s="70"/>
      <c r="I42" s="70"/>
    </row>
    <row r="43" spans="2:10" ht="18" hidden="1" outlineLevel="1" x14ac:dyDescent="0.2">
      <c r="C43" s="15"/>
      <c r="D43" s="59"/>
      <c r="E43" s="70"/>
      <c r="G43" s="187" t="s">
        <v>162</v>
      </c>
      <c r="I43" s="70"/>
    </row>
    <row r="44" spans="2:10" ht="15" hidden="1" outlineLevel="1" x14ac:dyDescent="0.2">
      <c r="B44" s="70"/>
      <c r="C44" s="70"/>
      <c r="D44" s="70"/>
      <c r="E44" s="70"/>
      <c r="F44" s="70"/>
      <c r="G44" s="70"/>
      <c r="H44" s="70"/>
      <c r="I44" s="70"/>
      <c r="J44" s="70"/>
    </row>
    <row r="45" spans="2:10" ht="19.899999999999999" customHeight="1" collapsed="1" x14ac:dyDescent="0.2">
      <c r="B45" s="70"/>
      <c r="C45" s="70"/>
      <c r="D45" s="70"/>
      <c r="E45" s="70"/>
      <c r="F45" s="70"/>
      <c r="G45" s="70"/>
      <c r="H45" s="70"/>
      <c r="I45" s="70"/>
      <c r="J45" s="70"/>
    </row>
    <row r="46" spans="2:10" ht="19.899999999999999" customHeight="1" outlineLevel="1" x14ac:dyDescent="0.2">
      <c r="C46" s="478" t="s">
        <v>27</v>
      </c>
      <c r="D46" s="478"/>
      <c r="E46" s="478"/>
      <c r="F46" s="479"/>
      <c r="G46" s="479"/>
      <c r="H46" s="479"/>
      <c r="I46" s="479"/>
    </row>
    <row r="47" spans="2:10" ht="19.899999999999999" customHeight="1" outlineLevel="1" x14ac:dyDescent="0.2">
      <c r="C47" s="479"/>
      <c r="D47" s="479"/>
      <c r="E47" s="479"/>
      <c r="F47" s="479"/>
      <c r="G47" s="479"/>
      <c r="H47" s="479"/>
      <c r="I47" s="479"/>
    </row>
    <row r="48" spans="2:10" ht="19.899999999999999" customHeight="1" outlineLevel="1" x14ac:dyDescent="0.2">
      <c r="C48" s="504" t="s">
        <v>136</v>
      </c>
      <c r="D48" s="480"/>
      <c r="E48" s="480"/>
      <c r="F48" s="480"/>
      <c r="G48" s="480"/>
      <c r="H48" s="480"/>
      <c r="I48" s="480"/>
    </row>
    <row r="49" spans="2:12" ht="19.899999999999999" customHeight="1" outlineLevel="1" x14ac:dyDescent="0.2">
      <c r="C49" s="481" t="s">
        <v>74</v>
      </c>
      <c r="D49" s="481"/>
      <c r="E49" s="481"/>
      <c r="F49" s="481"/>
      <c r="G49" s="481"/>
      <c r="H49" s="481"/>
      <c r="I49" s="481"/>
    </row>
    <row r="50" spans="2:12" ht="19.899999999999999" customHeight="1" outlineLevel="1" x14ac:dyDescent="0.2">
      <c r="C50" s="481"/>
      <c r="D50" s="481"/>
      <c r="E50" s="481"/>
      <c r="F50" s="481"/>
      <c r="G50" s="481"/>
      <c r="H50" s="481"/>
      <c r="I50" s="481"/>
    </row>
    <row r="51" spans="2:12" ht="80.099999999999994" customHeight="1" outlineLevel="1" x14ac:dyDescent="0.2">
      <c r="C51" s="505" t="str">
        <f>'Copertina 2025'!C17</f>
        <v>Segnalazione Certificata di Inizio Attività in SANATORIA, presentata da:</v>
      </c>
      <c r="D51" s="505"/>
      <c r="E51" s="505"/>
      <c r="F51" s="60"/>
      <c r="G51" s="475" t="str">
        <f>'Copertina 2025'!E17</f>
        <v>cognome e nome</v>
      </c>
      <c r="H51" s="475"/>
      <c r="I51" s="475"/>
      <c r="L51" s="57"/>
    </row>
    <row r="52" spans="2:12" ht="80.099999999999994" customHeight="1" outlineLevel="1" x14ac:dyDescent="0.2">
      <c r="C52" s="485" t="s">
        <v>64</v>
      </c>
      <c r="D52" s="485"/>
      <c r="E52" s="485"/>
      <c r="F52" s="149"/>
      <c r="G52" s="475" t="str">
        <f>'Copertina 2025'!E19</f>
        <v>inserire la tipologia
(Sanatoria per…....... 
in difformità parziale/totale/ecc. da PdC …....... ovvero in assenza di titolo abilitativo ….... ecc.)</v>
      </c>
      <c r="H52" s="475"/>
      <c r="I52" s="475"/>
    </row>
    <row r="53" spans="2:12" ht="20.100000000000001" customHeight="1" outlineLevel="1" x14ac:dyDescent="0.2">
      <c r="C53" s="485" t="s">
        <v>82</v>
      </c>
      <c r="D53" s="485"/>
      <c r="E53" s="485"/>
      <c r="F53" s="149"/>
      <c r="G53" s="475" t="str">
        <f>'Copertina 2025'!E23</f>
        <v>indicare la Via/Piazza/ecc.</v>
      </c>
      <c r="H53" s="475"/>
      <c r="I53" s="475"/>
    </row>
    <row r="54" spans="2:12" ht="20.100000000000001" customHeight="1" outlineLevel="1" x14ac:dyDescent="0.2">
      <c r="C54" s="149"/>
      <c r="D54" s="149"/>
      <c r="E54" s="149"/>
      <c r="F54" s="149"/>
      <c r="G54" s="475"/>
      <c r="H54" s="475"/>
      <c r="I54" s="475"/>
    </row>
    <row r="55" spans="2:12" ht="20.100000000000001" customHeight="1" outlineLevel="1" x14ac:dyDescent="0.2">
      <c r="C55" s="311" t="s">
        <v>114</v>
      </c>
      <c r="D55" s="506"/>
      <c r="E55" s="506"/>
      <c r="F55" s="18"/>
      <c r="G55" s="225">
        <f ca="1">IF(E108="PC","",(IF(E108="PCSan","",IF('Copertina 2025'!E18="",TODAY(),'Copertina 2025'!E18))))</f>
        <v>45862</v>
      </c>
      <c r="H55" s="18"/>
      <c r="I55" s="18"/>
    </row>
    <row r="56" spans="2:12" ht="20.100000000000001" customHeight="1" outlineLevel="1" x14ac:dyDescent="0.2">
      <c r="C56" s="375" t="s">
        <v>65</v>
      </c>
      <c r="D56" s="375"/>
      <c r="E56" s="375"/>
      <c r="F56" s="151"/>
      <c r="G56" s="113">
        <f ca="1">IF(G55="","",G55+30)</f>
        <v>45892</v>
      </c>
      <c r="H56" s="18"/>
      <c r="I56" s="18"/>
    </row>
    <row r="57" spans="2:12" ht="20.100000000000001" customHeight="1" outlineLevel="1" thickBot="1" x14ac:dyDescent="0.25">
      <c r="B57" s="61"/>
      <c r="C57" s="436" t="s">
        <v>115</v>
      </c>
      <c r="D57" s="436"/>
      <c r="E57" s="436"/>
      <c r="F57" s="148"/>
      <c r="G57" s="102">
        <f ca="1">'Copertina 2025'!E18+60</f>
        <v>45922</v>
      </c>
      <c r="H57" s="63"/>
      <c r="I57" s="63"/>
      <c r="J57" s="61"/>
    </row>
    <row r="58" spans="2:12" ht="20.100000000000001" customHeight="1" outlineLevel="1" thickBot="1" x14ac:dyDescent="0.25">
      <c r="C58" s="151"/>
      <c r="D58" s="151"/>
      <c r="E58" s="151"/>
      <c r="F58" s="151"/>
      <c r="G58" s="71"/>
      <c r="H58" s="18"/>
      <c r="I58" s="18"/>
    </row>
    <row r="59" spans="2:12" ht="20.100000000000001" customHeight="1" outlineLevel="1" x14ac:dyDescent="0.2">
      <c r="C59" s="486" t="s">
        <v>362</v>
      </c>
      <c r="D59" s="489"/>
      <c r="E59" s="490" t="s">
        <v>67</v>
      </c>
      <c r="G59" s="135" t="s">
        <v>35</v>
      </c>
      <c r="H59" s="158"/>
      <c r="I59" s="137"/>
      <c r="J59" s="489"/>
    </row>
    <row r="60" spans="2:12" ht="20.100000000000001" customHeight="1" outlineLevel="1" x14ac:dyDescent="0.2">
      <c r="C60" s="487"/>
      <c r="D60" s="489"/>
      <c r="E60" s="490"/>
      <c r="G60" s="136" t="s">
        <v>36</v>
      </c>
      <c r="H60" s="14"/>
      <c r="I60" s="138"/>
      <c r="J60" s="489"/>
    </row>
    <row r="61" spans="2:12" ht="20.100000000000001" customHeight="1" outlineLevel="1" x14ac:dyDescent="0.2">
      <c r="C61" s="487"/>
      <c r="D61" s="489"/>
      <c r="E61" s="490"/>
      <c r="G61" s="140" t="s">
        <v>85</v>
      </c>
      <c r="H61" s="132"/>
      <c r="I61" s="138"/>
      <c r="J61" s="489"/>
    </row>
    <row r="62" spans="2:12" ht="20.100000000000001" customHeight="1" outlineLevel="1" x14ac:dyDescent="0.2">
      <c r="C62" s="487"/>
      <c r="D62" s="493"/>
      <c r="E62" s="494" t="s">
        <v>68</v>
      </c>
      <c r="G62" s="135" t="s">
        <v>35</v>
      </c>
      <c r="H62" s="158"/>
      <c r="I62" s="137">
        <f>IF(Produtt.!H36&lt;0,"conguaglio",IF($E$110="36bis",Produtt.!H43,Produtt.!H36))</f>
        <v>5580</v>
      </c>
      <c r="J62" s="493"/>
    </row>
    <row r="63" spans="2:12" ht="20.100000000000001" customHeight="1" outlineLevel="1" x14ac:dyDescent="0.2">
      <c r="C63" s="487"/>
      <c r="D63" s="493"/>
      <c r="E63" s="494"/>
      <c r="G63" s="136" t="s">
        <v>36</v>
      </c>
      <c r="H63" s="14"/>
      <c r="I63" s="138">
        <f>IF(Produtt.!H37&lt;0,"conguaglio",IF($E$110="36bis",Produtt.!H44,Produtt.!H37))</f>
        <v>3724.7999999999997</v>
      </c>
      <c r="J63" s="493"/>
    </row>
    <row r="64" spans="2:12" ht="20.100000000000001" customHeight="1" outlineLevel="1" x14ac:dyDescent="0.2">
      <c r="C64" s="487"/>
      <c r="D64" s="493"/>
      <c r="E64" s="494"/>
      <c r="G64" s="140" t="s">
        <v>47</v>
      </c>
      <c r="H64" s="132"/>
      <c r="I64" s="139">
        <f>IF(Produtt.!H38&lt;0,"conguaglio",IF($E$110="36bis",Produtt.!H45,Produtt.!H38))</f>
        <v>1332</v>
      </c>
      <c r="J64" s="493"/>
    </row>
    <row r="65" spans="3:10" ht="20.100000000000001" customHeight="1" outlineLevel="1" x14ac:dyDescent="0.2">
      <c r="C65" s="487"/>
      <c r="D65" s="496"/>
      <c r="E65" s="494" t="s">
        <v>69</v>
      </c>
      <c r="G65" s="135" t="s">
        <v>35</v>
      </c>
      <c r="H65" s="158"/>
      <c r="I65" s="137">
        <f>IF(Albergh.!H39&lt;0,"conguaglio",IF($E$110="36bis",Albergh.!H46,Albergh.!H39))</f>
        <v>9631.2000000000007</v>
      </c>
      <c r="J65" s="496"/>
    </row>
    <row r="66" spans="3:10" ht="20.100000000000001" customHeight="1" outlineLevel="1" x14ac:dyDescent="0.2">
      <c r="C66" s="487"/>
      <c r="D66" s="496"/>
      <c r="E66" s="494"/>
      <c r="G66" s="136" t="s">
        <v>36</v>
      </c>
      <c r="H66" s="14"/>
      <c r="I66" s="138">
        <f>IF(Albergh.!H40&lt;0,"conguaglio",IF($E$110="36bis",Albergh.!H47,Albergh.!H40))</f>
        <v>7648.7999999999993</v>
      </c>
      <c r="J66" s="496"/>
    </row>
    <row r="67" spans="3:10" ht="20.100000000000001" customHeight="1" outlineLevel="1" x14ac:dyDescent="0.2">
      <c r="C67" s="487"/>
      <c r="D67" s="496"/>
      <c r="E67" s="494"/>
      <c r="G67" s="140" t="s">
        <v>85</v>
      </c>
      <c r="H67" s="132"/>
      <c r="I67" s="139">
        <f>IF(Albergh.!H41&lt;0,"conguaglio",IF($E$110="36bis",Albergh.!H48,Albergh.!H41))</f>
        <v>2400</v>
      </c>
      <c r="J67" s="496"/>
    </row>
    <row r="68" spans="3:10" ht="20.100000000000001" customHeight="1" outlineLevel="1" x14ac:dyDescent="0.2">
      <c r="C68" s="487"/>
      <c r="D68" s="491"/>
      <c r="E68" s="494" t="s">
        <v>75</v>
      </c>
      <c r="G68" s="135" t="s">
        <v>35</v>
      </c>
      <c r="H68" s="158"/>
      <c r="I68" s="137">
        <f>IF('Dir. e Comm.'!H39&lt;0,"conguaglio",IF($E$110="36bis",'Dir. e Comm.'!H46,'Dir. e Comm.'!H39))</f>
        <v>23776.799999999999</v>
      </c>
      <c r="J68" s="491"/>
    </row>
    <row r="69" spans="3:10" ht="20.100000000000001" customHeight="1" outlineLevel="1" x14ac:dyDescent="0.2">
      <c r="C69" s="487"/>
      <c r="D69" s="491"/>
      <c r="E69" s="494"/>
      <c r="G69" s="136" t="s">
        <v>36</v>
      </c>
      <c r="H69" s="14"/>
      <c r="I69" s="138">
        <f>IF('Dir. e Comm.'!H40&lt;0,"conguaglio",IF($E$110="36bis",'Dir. e Comm.'!H47,'Dir. e Comm.'!H40))</f>
        <v>8260.7999999999993</v>
      </c>
      <c r="J69" s="491"/>
    </row>
    <row r="70" spans="3:10" ht="20.100000000000001" customHeight="1" outlineLevel="1" x14ac:dyDescent="0.2">
      <c r="C70" s="487"/>
      <c r="D70" s="491"/>
      <c r="E70" s="494"/>
      <c r="G70" s="140" t="s">
        <v>85</v>
      </c>
      <c r="H70" s="132"/>
      <c r="I70" s="139">
        <f>IF('Dir. e Comm.'!H41&lt;0,"conguaglio",IF($E$110="36bis",'Dir. e Comm.'!H48,'Dir. e Comm.'!H41))</f>
        <v>2400</v>
      </c>
      <c r="J70" s="491"/>
    </row>
    <row r="71" spans="3:10" ht="20.100000000000001" customHeight="1" outlineLevel="1" x14ac:dyDescent="0.2">
      <c r="C71" s="487"/>
      <c r="D71" s="500"/>
      <c r="E71" s="494" t="s">
        <v>70</v>
      </c>
      <c r="G71" s="135" t="s">
        <v>35</v>
      </c>
      <c r="H71" s="158"/>
      <c r="I71" s="137"/>
      <c r="J71" s="500"/>
    </row>
    <row r="72" spans="3:10" ht="20.100000000000001" customHeight="1" outlineLevel="1" x14ac:dyDescent="0.2">
      <c r="C72" s="487"/>
      <c r="D72" s="500"/>
      <c r="E72" s="494"/>
      <c r="G72" s="136" t="s">
        <v>36</v>
      </c>
      <c r="H72" s="14"/>
      <c r="I72" s="138"/>
      <c r="J72" s="500"/>
    </row>
    <row r="73" spans="3:10" ht="20.100000000000001" customHeight="1" outlineLevel="1" x14ac:dyDescent="0.2">
      <c r="C73" s="487"/>
      <c r="D73" s="500"/>
      <c r="E73" s="494"/>
      <c r="G73" s="140"/>
      <c r="H73" s="66"/>
      <c r="I73" s="67"/>
      <c r="J73" s="500"/>
    </row>
    <row r="74" spans="3:10" ht="20.100000000000001" customHeight="1" outlineLevel="1" x14ac:dyDescent="0.2">
      <c r="C74" s="487"/>
      <c r="D74" s="182"/>
      <c r="E74" s="188"/>
      <c r="F74" s="188"/>
      <c r="G74" s="188"/>
      <c r="H74" s="146"/>
      <c r="I74" s="220"/>
    </row>
    <row r="75" spans="3:10" ht="20.100000000000001" customHeight="1" outlineLevel="1" x14ac:dyDescent="0.2">
      <c r="C75" s="487"/>
      <c r="E75" s="508" t="s">
        <v>345</v>
      </c>
      <c r="F75" s="508"/>
      <c r="G75" s="508"/>
      <c r="H75" s="507">
        <v>7</v>
      </c>
      <c r="I75" s="452">
        <f>1000*$H$75</f>
        <v>7000</v>
      </c>
      <c r="J75" s="474" t="s">
        <v>340</v>
      </c>
    </row>
    <row r="76" spans="3:10" ht="20.100000000000001" customHeight="1" outlineLevel="1" x14ac:dyDescent="0.2">
      <c r="C76" s="487"/>
      <c r="D76" s="72"/>
      <c r="E76" s="508"/>
      <c r="F76" s="508"/>
      <c r="G76" s="508"/>
      <c r="H76" s="507"/>
      <c r="I76" s="452"/>
      <c r="J76" s="474"/>
    </row>
    <row r="77" spans="3:10" ht="20.100000000000001" customHeight="1" outlineLevel="1" x14ac:dyDescent="0.2">
      <c r="C77" s="487"/>
      <c r="E77" s="508" t="s">
        <v>133</v>
      </c>
      <c r="F77" s="508"/>
      <c r="G77" s="508"/>
      <c r="H77" s="507" t="s">
        <v>90</v>
      </c>
      <c r="I77" s="452">
        <f>IF($H$77="SI",1032,0)</f>
        <v>1032</v>
      </c>
      <c r="J77" s="474"/>
    </row>
    <row r="78" spans="3:10" ht="20.100000000000001" customHeight="1" outlineLevel="1" x14ac:dyDescent="0.2">
      <c r="C78" s="487"/>
      <c r="D78" s="72"/>
      <c r="E78" s="508"/>
      <c r="F78" s="508"/>
      <c r="G78" s="508"/>
      <c r="H78" s="507"/>
      <c r="I78" s="452"/>
      <c r="J78" s="474"/>
    </row>
    <row r="79" spans="3:10" ht="20.100000000000001" customHeight="1" outlineLevel="1" x14ac:dyDescent="0.2">
      <c r="C79" s="487"/>
      <c r="E79" s="508" t="s">
        <v>344</v>
      </c>
      <c r="F79" s="508"/>
      <c r="G79" s="508"/>
      <c r="H79" s="125"/>
      <c r="I79" s="513">
        <v>0</v>
      </c>
      <c r="J79" s="474"/>
    </row>
    <row r="80" spans="3:10" ht="20.100000000000001" customHeight="1" outlineLevel="1" x14ac:dyDescent="0.2">
      <c r="C80" s="487"/>
      <c r="D80" s="72"/>
      <c r="E80" s="508"/>
      <c r="F80" s="508"/>
      <c r="G80" s="508"/>
      <c r="H80" s="126"/>
      <c r="I80" s="513"/>
      <c r="J80" s="474"/>
    </row>
    <row r="81" spans="3:11" ht="20.100000000000001" customHeight="1" outlineLevel="1" x14ac:dyDescent="0.2">
      <c r="C81" s="487"/>
      <c r="E81" s="508" t="s">
        <v>134</v>
      </c>
      <c r="F81" s="508"/>
      <c r="G81" s="508"/>
      <c r="H81" s="127"/>
      <c r="I81" s="513">
        <v>0</v>
      </c>
      <c r="J81" s="474"/>
    </row>
    <row r="82" spans="3:11" ht="20.100000000000001" customHeight="1" outlineLevel="1" thickBot="1" x14ac:dyDescent="0.25">
      <c r="C82" s="487"/>
      <c r="D82" s="72"/>
      <c r="E82" s="512"/>
      <c r="F82" s="512"/>
      <c r="G82" s="512"/>
      <c r="H82" s="127"/>
      <c r="I82" s="513"/>
      <c r="J82" s="474"/>
    </row>
    <row r="83" spans="3:11" ht="39.950000000000003" customHeight="1" outlineLevel="1" thickBot="1" x14ac:dyDescent="0.25">
      <c r="C83" s="488"/>
      <c r="D83" s="150"/>
      <c r="E83" s="122" t="s">
        <v>135</v>
      </c>
      <c r="F83" s="123"/>
      <c r="G83" s="184"/>
      <c r="H83" s="124"/>
      <c r="I83" s="73">
        <f>SUM(I59:I82)</f>
        <v>72786.399999999994</v>
      </c>
      <c r="J83" s="474"/>
    </row>
    <row r="84" spans="3:11" ht="19.899999999999999" customHeight="1" outlineLevel="1" x14ac:dyDescent="0.2"/>
    <row r="85" spans="3:11" ht="19.899999999999999" customHeight="1" outlineLevel="1" x14ac:dyDescent="0.2">
      <c r="C85" s="509" t="s">
        <v>363</v>
      </c>
      <c r="D85" s="485"/>
      <c r="E85" s="485"/>
      <c r="F85" s="510">
        <f>I83</f>
        <v>72786.399999999994</v>
      </c>
      <c r="G85" s="510"/>
      <c r="H85" s="499" t="s">
        <v>72</v>
      </c>
      <c r="I85" s="499"/>
    </row>
    <row r="86" spans="3:11" ht="80.099999999999994" customHeight="1" outlineLevel="1" x14ac:dyDescent="0.2">
      <c r="C86" s="511" t="str">
        <f>VLOOKUP(E108,D97:I105,4)</f>
        <v>Tesoreria Comunale a mezzo PagoPA entro 30 giorni dalla presentazione della S.C.I.A. in Sanatoria; decorso tale termine verranno applicate le sanzioni previste dall'art. 42 del D.P.R. n. 380/2001.
In ogni caso il pagamento dovrà essere effettuato entro il termine di 30 giorni dalla presentazione della S.C.I.A. in Sanatoria; in difetto verrà emessa una "Ordinanza di ripristino dello stato dei luoghi".</v>
      </c>
      <c r="D86" s="475"/>
      <c r="E86" s="475"/>
      <c r="F86" s="475"/>
      <c r="G86" s="475"/>
      <c r="H86" s="475"/>
      <c r="I86" s="475"/>
    </row>
    <row r="87" spans="3:11" ht="19.899999999999999" customHeight="1" outlineLevel="1" x14ac:dyDescent="0.2">
      <c r="D87" s="18" t="s">
        <v>73</v>
      </c>
      <c r="E87" s="219">
        <f ca="1">TODAY()</f>
        <v>45862</v>
      </c>
    </row>
    <row r="88" spans="3:11" ht="18" outlineLevel="1" x14ac:dyDescent="0.2">
      <c r="C88" s="15"/>
      <c r="D88" s="69"/>
      <c r="E88" s="69"/>
      <c r="G88" s="168" t="s">
        <v>149</v>
      </c>
    </row>
    <row r="89" spans="3:11" ht="19.899999999999999" customHeight="1" outlineLevel="1" x14ac:dyDescent="0.2">
      <c r="C89" s="15"/>
      <c r="D89" s="69"/>
      <c r="E89" s="69"/>
      <c r="G89" s="57" t="str">
        <f>'Copertina 2025'!$E$20</f>
        <v>inserire titolo nome e cognome del tecnico</v>
      </c>
    </row>
    <row r="90" spans="3:11" ht="19.899999999999999" customHeight="1" outlineLevel="1" x14ac:dyDescent="0.2">
      <c r="C90" s="15"/>
      <c r="D90" s="59"/>
      <c r="E90" s="70"/>
      <c r="G90" s="187" t="s">
        <v>162</v>
      </c>
    </row>
    <row r="91" spans="3:11" ht="19.899999999999999" customHeight="1" x14ac:dyDescent="0.2">
      <c r="C91" s="15"/>
      <c r="D91" s="70"/>
    </row>
    <row r="92" spans="3:11" ht="19.899999999999999" customHeight="1" x14ac:dyDescent="0.2">
      <c r="C92" s="15"/>
      <c r="D92" s="70"/>
    </row>
    <row r="93" spans="3:11" ht="19.899999999999999" customHeight="1" x14ac:dyDescent="0.2">
      <c r="C93" s="15"/>
      <c r="D93" s="70"/>
    </row>
    <row r="95" spans="3:11" ht="19.899999999999999" customHeight="1" x14ac:dyDescent="0.2">
      <c r="F95" s="58"/>
      <c r="G95" s="59"/>
      <c r="H95" s="15"/>
      <c r="I95" s="15"/>
    </row>
    <row r="96" spans="3:11" ht="19.899999999999999" hidden="1" customHeight="1" outlineLevel="1" x14ac:dyDescent="0.2">
      <c r="D96" s="115">
        <v>1</v>
      </c>
      <c r="E96" s="115">
        <v>2</v>
      </c>
      <c r="F96" s="115">
        <v>3</v>
      </c>
      <c r="G96" s="115">
        <v>4</v>
      </c>
      <c r="H96" s="57"/>
      <c r="I96" s="57"/>
      <c r="J96" s="57"/>
      <c r="K96" s="57"/>
    </row>
    <row r="97" spans="1:9" ht="19.899999999999999" hidden="1" customHeight="1" outlineLevel="1" x14ac:dyDescent="0.2">
      <c r="A97" s="15">
        <v>1</v>
      </c>
      <c r="D97" s="3" t="s">
        <v>141</v>
      </c>
      <c r="E97" s="110" t="s">
        <v>352</v>
      </c>
      <c r="F97" s="58"/>
      <c r="G97" s="218" t="s">
        <v>353</v>
      </c>
      <c r="H97" s="15"/>
      <c r="I97" s="15"/>
    </row>
    <row r="98" spans="1:9" ht="19.899999999999999" hidden="1" customHeight="1" outlineLevel="1" x14ac:dyDescent="0.2">
      <c r="A98" s="223">
        <v>2</v>
      </c>
      <c r="D98" s="221" t="s">
        <v>96</v>
      </c>
      <c r="E98" s="222" t="s">
        <v>101</v>
      </c>
      <c r="F98" s="58"/>
      <c r="G98" s="224" t="s">
        <v>358</v>
      </c>
      <c r="H98" s="15"/>
      <c r="I98" s="15"/>
    </row>
    <row r="99" spans="1:9" ht="19.899999999999999" hidden="1" customHeight="1" outlineLevel="1" x14ac:dyDescent="0.2">
      <c r="A99" s="15">
        <v>3</v>
      </c>
      <c r="D99" s="230" t="s">
        <v>144</v>
      </c>
      <c r="E99" s="110" t="s">
        <v>354</v>
      </c>
      <c r="F99" s="58"/>
      <c r="G99" s="232" t="s">
        <v>364</v>
      </c>
      <c r="H99" s="15"/>
      <c r="I99" s="15"/>
    </row>
    <row r="100" spans="1:9" ht="19.899999999999999" hidden="1" customHeight="1" outlineLevel="1" x14ac:dyDescent="0.2">
      <c r="A100" s="15">
        <v>4</v>
      </c>
      <c r="D100" s="3" t="s">
        <v>97</v>
      </c>
      <c r="E100" s="110" t="s">
        <v>105</v>
      </c>
      <c r="F100" s="58"/>
      <c r="G100" s="218" t="s">
        <v>355</v>
      </c>
      <c r="H100" s="15"/>
      <c r="I100" s="15"/>
    </row>
    <row r="101" spans="1:9" ht="19.899999999999999" hidden="1" customHeight="1" outlineLevel="1" x14ac:dyDescent="0.2">
      <c r="A101" s="223">
        <v>5</v>
      </c>
      <c r="D101" s="221" t="s">
        <v>93</v>
      </c>
      <c r="E101" s="222" t="s">
        <v>103</v>
      </c>
      <c r="F101" s="58"/>
      <c r="G101" s="224" t="s">
        <v>100</v>
      </c>
      <c r="H101" s="15"/>
      <c r="I101" s="15"/>
    </row>
    <row r="102" spans="1:9" ht="19.899999999999999" hidden="1" customHeight="1" outlineLevel="1" x14ac:dyDescent="0.2">
      <c r="A102" s="15">
        <v>6</v>
      </c>
      <c r="D102" s="3" t="s">
        <v>94</v>
      </c>
      <c r="E102" s="109" t="s">
        <v>104</v>
      </c>
      <c r="F102" s="58"/>
      <c r="G102" s="218" t="s">
        <v>359</v>
      </c>
      <c r="H102" s="15"/>
      <c r="I102" s="15"/>
    </row>
    <row r="103" spans="1:9" ht="19.899999999999999" hidden="1" customHeight="1" outlineLevel="1" x14ac:dyDescent="0.2">
      <c r="A103" s="15">
        <v>7</v>
      </c>
      <c r="C103" s="229"/>
      <c r="D103" s="230" t="s">
        <v>98</v>
      </c>
      <c r="E103" s="110" t="s">
        <v>113</v>
      </c>
      <c r="F103" s="58"/>
      <c r="G103" s="232" t="s">
        <v>360</v>
      </c>
      <c r="H103" s="15"/>
      <c r="I103" s="15"/>
    </row>
    <row r="104" spans="1:9" ht="19.899999999999999" hidden="1" customHeight="1" outlineLevel="1" x14ac:dyDescent="0.2">
      <c r="A104" s="15">
        <v>8</v>
      </c>
      <c r="D104" s="3" t="s">
        <v>95</v>
      </c>
      <c r="E104" s="110" t="s">
        <v>106</v>
      </c>
      <c r="F104" s="58"/>
      <c r="G104" s="218" t="s">
        <v>357</v>
      </c>
      <c r="H104" s="15"/>
      <c r="I104" s="15"/>
    </row>
    <row r="105" spans="1:9" ht="19.899999999999999" hidden="1" customHeight="1" outlineLevel="1" x14ac:dyDescent="0.2">
      <c r="A105" s="15">
        <v>9</v>
      </c>
      <c r="C105" s="229"/>
      <c r="D105" s="230" t="s">
        <v>146</v>
      </c>
      <c r="E105" s="110" t="s">
        <v>356</v>
      </c>
      <c r="F105" s="58"/>
      <c r="G105" s="232" t="s">
        <v>365</v>
      </c>
      <c r="H105" s="15"/>
      <c r="I105" s="15"/>
    </row>
    <row r="106" spans="1:9" ht="19.899999999999999" hidden="1" customHeight="1" outlineLevel="1" x14ac:dyDescent="0.2"/>
    <row r="107" spans="1:9" ht="19.899999999999999" hidden="1" customHeight="1" outlineLevel="1" x14ac:dyDescent="0.2"/>
    <row r="108" spans="1:9" ht="20.100000000000001" hidden="1" customHeight="1" outlineLevel="1" x14ac:dyDescent="0.2">
      <c r="C108" s="15"/>
      <c r="D108" s="152" t="s">
        <v>116</v>
      </c>
      <c r="E108" s="116" t="str">
        <f>'Copertina 2025'!D63</f>
        <v>SCIA San</v>
      </c>
      <c r="F108" s="15"/>
      <c r="G108" s="57">
        <v>0</v>
      </c>
      <c r="H108" s="167" t="s">
        <v>90</v>
      </c>
      <c r="I108" s="15"/>
    </row>
    <row r="109" spans="1:9" ht="20.100000000000001" hidden="1" customHeight="1" outlineLevel="1" x14ac:dyDescent="0.2">
      <c r="C109" s="15"/>
      <c r="D109" s="152" t="s">
        <v>126</v>
      </c>
      <c r="E109" s="120" t="str">
        <f>'Copertina 2025'!D64</f>
        <v>SI</v>
      </c>
      <c r="F109" s="15"/>
      <c r="G109" s="57">
        <v>1</v>
      </c>
      <c r="H109" s="167" t="s">
        <v>91</v>
      </c>
      <c r="I109" s="15"/>
    </row>
    <row r="110" spans="1:9" ht="20.100000000000001" hidden="1" customHeight="1" outlineLevel="1" x14ac:dyDescent="0.2">
      <c r="C110" s="15"/>
      <c r="D110" s="152"/>
      <c r="E110" s="120" t="str">
        <f>'Copertina 2025'!D66</f>
        <v>36bis</v>
      </c>
      <c r="F110" s="15"/>
      <c r="G110" s="57">
        <v>2</v>
      </c>
      <c r="H110" s="15"/>
      <c r="I110" s="15"/>
    </row>
    <row r="111" spans="1:9" ht="20.100000000000001" hidden="1" customHeight="1" outlineLevel="1" x14ac:dyDescent="0.2">
      <c r="C111" s="15"/>
      <c r="D111" s="152" t="s">
        <v>117</v>
      </c>
      <c r="E111" s="120" t="s">
        <v>91</v>
      </c>
      <c r="F111" s="15"/>
      <c r="G111" s="57">
        <v>3</v>
      </c>
      <c r="H111" s="15"/>
      <c r="I111" s="15"/>
    </row>
    <row r="112" spans="1:9" ht="20.100000000000001" hidden="1" customHeight="1" outlineLevel="1" x14ac:dyDescent="0.2">
      <c r="C112" s="15"/>
      <c r="D112" s="292"/>
      <c r="E112" s="292"/>
      <c r="F112" s="15"/>
      <c r="G112" s="57">
        <v>4</v>
      </c>
      <c r="H112" s="15"/>
      <c r="I112" s="15"/>
    </row>
    <row r="113" spans="3:11" ht="20.100000000000001" hidden="1" customHeight="1" outlineLevel="1" x14ac:dyDescent="0.2">
      <c r="C113" s="15"/>
      <c r="D113" s="292"/>
      <c r="E113" s="292"/>
      <c r="F113" s="15"/>
      <c r="G113" s="57">
        <v>5</v>
      </c>
      <c r="H113" s="15"/>
      <c r="I113" s="15"/>
    </row>
    <row r="114" spans="3:11" ht="20.100000000000001" hidden="1" customHeight="1" outlineLevel="1" x14ac:dyDescent="0.2">
      <c r="C114" s="15"/>
      <c r="D114" s="292"/>
      <c r="E114" s="292"/>
      <c r="F114" s="15"/>
      <c r="G114" s="57">
        <v>6</v>
      </c>
      <c r="H114" s="15"/>
      <c r="I114" s="15"/>
    </row>
    <row r="115" spans="3:11" ht="20.100000000000001" hidden="1" customHeight="1" outlineLevel="1" x14ac:dyDescent="0.2">
      <c r="C115" s="15"/>
      <c r="D115" s="292"/>
      <c r="E115" s="292"/>
      <c r="F115" s="15"/>
      <c r="G115" s="57">
        <v>7</v>
      </c>
      <c r="H115" s="15"/>
      <c r="I115" s="15"/>
      <c r="K115" s="146"/>
    </row>
    <row r="116" spans="3:11" ht="20.100000000000001" hidden="1" customHeight="1" outlineLevel="1" x14ac:dyDescent="0.2">
      <c r="C116" s="15"/>
      <c r="D116" s="15"/>
      <c r="E116" s="15"/>
      <c r="F116" s="15"/>
      <c r="G116" s="57">
        <v>8</v>
      </c>
      <c r="H116" s="15"/>
      <c r="I116" s="15"/>
      <c r="J116" s="146"/>
    </row>
    <row r="117" spans="3:11" ht="20.100000000000001" hidden="1" customHeight="1" outlineLevel="1" x14ac:dyDescent="0.2">
      <c r="C117" s="15"/>
      <c r="D117" s="120"/>
      <c r="E117" s="15"/>
      <c r="F117" s="15"/>
      <c r="G117" s="57">
        <v>9</v>
      </c>
      <c r="H117" s="15"/>
      <c r="I117" s="15"/>
      <c r="J117" s="146"/>
    </row>
    <row r="118" spans="3:11" ht="20.100000000000001" hidden="1" customHeight="1" outlineLevel="1" x14ac:dyDescent="0.2">
      <c r="C118" s="15"/>
      <c r="D118" s="120"/>
      <c r="E118" s="15"/>
      <c r="F118" s="15"/>
      <c r="G118" s="57">
        <v>10</v>
      </c>
      <c r="H118" s="15"/>
      <c r="I118" s="15"/>
      <c r="J118" s="146"/>
    </row>
    <row r="119" spans="3:11" ht="19.899999999999999" customHeight="1" collapsed="1" x14ac:dyDescent="0.2"/>
    <row r="121" spans="3:11" ht="19.899999999999999" customHeight="1" x14ac:dyDescent="0.2">
      <c r="E121" s="18"/>
    </row>
  </sheetData>
  <sheetProtection algorithmName="SHA-512" hashValue="aQF+hRWu6g07E7lWbEZ8jkppnCDuPVlItYCuP0kNCIekYEGjBOQ/YHHglhLArp4h9BgmWtSq3wHysVC/XqwxCg==" saltValue="9ZiVVyEHPmQ1oqnfG9B2YQ==" spinCount="100000" sheet="1" objects="1" scenarios="1"/>
  <mergeCells count="81">
    <mergeCell ref="D114:E114"/>
    <mergeCell ref="D115:E115"/>
    <mergeCell ref="C85:E85"/>
    <mergeCell ref="F85:G85"/>
    <mergeCell ref="J75:J83"/>
    <mergeCell ref="C86:I86"/>
    <mergeCell ref="D112:E112"/>
    <mergeCell ref="H85:I85"/>
    <mergeCell ref="E81:G82"/>
    <mergeCell ref="I81:I82"/>
    <mergeCell ref="D113:E113"/>
    <mergeCell ref="E79:G80"/>
    <mergeCell ref="I79:I80"/>
    <mergeCell ref="I77:I78"/>
    <mergeCell ref="E77:G78"/>
    <mergeCell ref="H77:H78"/>
    <mergeCell ref="H75:H76"/>
    <mergeCell ref="J65:J67"/>
    <mergeCell ref="D68:D70"/>
    <mergeCell ref="E68:E70"/>
    <mergeCell ref="J68:J70"/>
    <mergeCell ref="J71:J73"/>
    <mergeCell ref="I75:I76"/>
    <mergeCell ref="E75:G76"/>
    <mergeCell ref="D71:D73"/>
    <mergeCell ref="E71:E73"/>
    <mergeCell ref="C57:E57"/>
    <mergeCell ref="D59:D61"/>
    <mergeCell ref="E59:E61"/>
    <mergeCell ref="C55:E55"/>
    <mergeCell ref="C59:C83"/>
    <mergeCell ref="E65:E67"/>
    <mergeCell ref="D65:D67"/>
    <mergeCell ref="J59:J61"/>
    <mergeCell ref="D62:D64"/>
    <mergeCell ref="E62:E64"/>
    <mergeCell ref="J62:J64"/>
    <mergeCell ref="E24:E26"/>
    <mergeCell ref="D27:D29"/>
    <mergeCell ref="E27:E29"/>
    <mergeCell ref="E31:E36"/>
    <mergeCell ref="C56:E56"/>
    <mergeCell ref="C39:I39"/>
    <mergeCell ref="C46:I47"/>
    <mergeCell ref="C48:I48"/>
    <mergeCell ref="C49:I49"/>
    <mergeCell ref="C50:I50"/>
    <mergeCell ref="C51:E51"/>
    <mergeCell ref="G51:I51"/>
    <mergeCell ref="C52:E52"/>
    <mergeCell ref="G52:I52"/>
    <mergeCell ref="C53:E53"/>
    <mergeCell ref="G53:I54"/>
    <mergeCell ref="F38:G38"/>
    <mergeCell ref="H38:I38"/>
    <mergeCell ref="C38:E38"/>
    <mergeCell ref="C15:C36"/>
    <mergeCell ref="D15:D17"/>
    <mergeCell ref="E15:E17"/>
    <mergeCell ref="D24:D26"/>
    <mergeCell ref="D18:D20"/>
    <mergeCell ref="E18:E20"/>
    <mergeCell ref="D21:D23"/>
    <mergeCell ref="E21:E23"/>
    <mergeCell ref="C2:I3"/>
    <mergeCell ref="C4:I4"/>
    <mergeCell ref="C5:I5"/>
    <mergeCell ref="C6:I6"/>
    <mergeCell ref="C7:E7"/>
    <mergeCell ref="G7:I7"/>
    <mergeCell ref="J31:J36"/>
    <mergeCell ref="G8:I8"/>
    <mergeCell ref="G9:I10"/>
    <mergeCell ref="C11:E12"/>
    <mergeCell ref="G11:G12"/>
    <mergeCell ref="C13:E13"/>
    <mergeCell ref="J24:J26"/>
    <mergeCell ref="J27:J29"/>
    <mergeCell ref="J15:J17"/>
    <mergeCell ref="J18:J20"/>
    <mergeCell ref="J21:J23"/>
  </mergeCells>
  <conditionalFormatting sqref="B2:J36">
    <cfRule type="expression" dxfId="7" priority="71">
      <formula>$E$109="SI"</formula>
    </cfRule>
  </conditionalFormatting>
  <conditionalFormatting sqref="E83:I83">
    <cfRule type="expression" dxfId="6" priority="2">
      <formula>$E$110=36</formula>
    </cfRule>
    <cfRule type="expression" dxfId="5" priority="3">
      <formula>$E$110="36bis"</formula>
    </cfRule>
  </conditionalFormatting>
  <conditionalFormatting sqref="G62:I72">
    <cfRule type="expression" dxfId="4" priority="8">
      <formula>$I62&lt;=0</formula>
    </cfRule>
  </conditionalFormatting>
  <conditionalFormatting sqref="H75">
    <cfRule type="expression" dxfId="3" priority="7">
      <formula>$E$109&lt;&gt;"si"</formula>
    </cfRule>
  </conditionalFormatting>
  <conditionalFormatting sqref="H77:I77">
    <cfRule type="expression" dxfId="2" priority="5">
      <formula>$E$109&lt;&gt;"si"</formula>
    </cfRule>
  </conditionalFormatting>
  <conditionalFormatting sqref="J31">
    <cfRule type="expression" dxfId="1" priority="1">
      <formula>$L$7="si"</formula>
    </cfRule>
  </conditionalFormatting>
  <conditionalFormatting sqref="J75">
    <cfRule type="expression" dxfId="0" priority="19">
      <formula>$L$7="si"</formula>
    </cfRule>
  </conditionalFormatting>
  <dataValidations count="2">
    <dataValidation type="list" allowBlank="1" showInputMessage="1" showErrorMessage="1" sqref="H75:H76" xr:uid="{4FC18239-1664-498E-8F4A-088DBF696BA5}">
      <formula1>$G$108:$G$118</formula1>
    </dataValidation>
    <dataValidation type="list" allowBlank="1" showInputMessage="1" showErrorMessage="1" sqref="H77:H78" xr:uid="{36494749-EF8B-4F8A-A016-875FB298E023}">
      <formula1>$H$108:$H$109</formula1>
    </dataValidation>
  </dataValidations>
  <printOptions horizontalCentered="1"/>
  <pageMargins left="0.78740157480314965" right="0.39370078740157483" top="0.78740157480314965" bottom="0.78740157480314965" header="0.51181102362204722" footer="0.51181102362204722"/>
  <pageSetup paperSize="9" scale="60" orientation="portrait" r:id="rId1"/>
  <headerFooter alignWithMargins="0">
    <oddHeader>&amp;L&amp;10Comune di CARAVAGGIO - Provincia di Bergamo</oddHeader>
    <oddFooter>&amp;R&amp;10QUADRO ECONOMICO</oddFooter>
  </headerFooter>
  <rowBreaks count="1" manualBreakCount="1">
    <brk id="45" min="1" max="9" man="1"/>
  </rowBreaks>
  <ignoredErrors>
    <ignoredError sqref="G55 E87 G11 E40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6"/>
  <dimension ref="C2:G37"/>
  <sheetViews>
    <sheetView view="pageBreakPreview" zoomScale="70" zoomScaleNormal="75" zoomScaleSheetLayoutView="70" workbookViewId="0">
      <selection activeCell="D9" sqref="D9"/>
    </sheetView>
  </sheetViews>
  <sheetFormatPr defaultColWidth="8.77734375" defaultRowHeight="20.100000000000001" customHeight="1" outlineLevelRow="1" x14ac:dyDescent="0.2"/>
  <cols>
    <col min="1" max="2" width="2.77734375" style="2" customWidth="1"/>
    <col min="3" max="3" width="5.77734375" style="2" customWidth="1"/>
    <col min="4" max="5" width="30.77734375" style="2" customWidth="1"/>
    <col min="6" max="6" width="5.77734375" style="2" customWidth="1"/>
    <col min="7" max="7" width="2.77734375" style="2" customWidth="1"/>
    <col min="8" max="16384" width="8.77734375" style="2"/>
  </cols>
  <sheetData>
    <row r="2" spans="3:7" ht="50.1" customHeight="1" x14ac:dyDescent="0.2">
      <c r="C2" s="294" t="str">
        <f>'Copertina 2025'!C17</f>
        <v>Segnalazione Certificata di Inizio Attività in SANATORIA, presentata da:</v>
      </c>
      <c r="D2" s="294"/>
      <c r="E2" s="295" t="str">
        <f>'Copertina 2025'!E17</f>
        <v>cognome e nome</v>
      </c>
      <c r="F2" s="295"/>
      <c r="G2" s="143"/>
    </row>
    <row r="3" spans="3:7" ht="35.1" customHeight="1" x14ac:dyDescent="0.2">
      <c r="C3" s="294" t="s">
        <v>7</v>
      </c>
      <c r="D3" s="294"/>
      <c r="E3" s="295" t="str">
        <f>'Copertina 2025'!E23</f>
        <v>indicare la Via/Piazza/ecc.</v>
      </c>
      <c r="F3" s="295"/>
      <c r="G3" s="143"/>
    </row>
    <row r="5" spans="3:7" ht="20.100000000000001" customHeight="1" x14ac:dyDescent="0.2">
      <c r="D5" s="479" t="s">
        <v>53</v>
      </c>
      <c r="E5" s="479"/>
    </row>
    <row r="6" spans="3:7" ht="20.100000000000001" customHeight="1" x14ac:dyDescent="0.2">
      <c r="D6" s="479"/>
      <c r="E6" s="479"/>
    </row>
    <row r="7" spans="3:7" ht="20.100000000000001" customHeight="1" x14ac:dyDescent="0.2">
      <c r="D7" s="165" t="s">
        <v>130</v>
      </c>
    </row>
    <row r="8" spans="3:7" ht="20.100000000000001" customHeight="1" x14ac:dyDescent="0.2">
      <c r="D8" s="46"/>
      <c r="E8" s="45"/>
    </row>
    <row r="9" spans="3:7" ht="30" customHeight="1" x14ac:dyDescent="0.2">
      <c r="D9" s="117">
        <v>0</v>
      </c>
      <c r="E9" s="45" t="s">
        <v>54</v>
      </c>
    </row>
    <row r="11" spans="3:7" ht="20.100000000000001" customHeight="1" x14ac:dyDescent="0.2">
      <c r="C11" s="159"/>
      <c r="D11" s="144"/>
      <c r="E11" s="144"/>
      <c r="F11" s="145"/>
    </row>
    <row r="12" spans="3:7" ht="20.100000000000001" customHeight="1" x14ac:dyDescent="0.2">
      <c r="C12" s="160"/>
      <c r="D12" s="514" t="str">
        <f>VLOOKUP(D27,D28:E36,2)</f>
        <v>per Segnalazione Certificata di Inizio Attività  in SANATORIA</v>
      </c>
      <c r="E12" s="514"/>
      <c r="F12" s="161"/>
    </row>
    <row r="13" spans="3:7" ht="20.100000000000001" customHeight="1" x14ac:dyDescent="0.2">
      <c r="C13" s="160"/>
      <c r="D13" s="514"/>
      <c r="E13" s="514"/>
      <c r="F13" s="161"/>
    </row>
    <row r="14" spans="3:7" ht="20.100000000000001" customHeight="1" x14ac:dyDescent="0.2">
      <c r="C14" s="160"/>
      <c r="F14" s="161"/>
    </row>
    <row r="15" spans="3:7" ht="20.100000000000001" customHeight="1" x14ac:dyDescent="0.2">
      <c r="C15" s="47" t="s">
        <v>55</v>
      </c>
      <c r="D15" s="48" t="s">
        <v>56</v>
      </c>
      <c r="E15" s="49">
        <v>100</v>
      </c>
      <c r="F15" s="50"/>
    </row>
    <row r="16" spans="3:7" ht="20.100000000000001" customHeight="1" x14ac:dyDescent="0.2">
      <c r="C16" s="47" t="s">
        <v>57</v>
      </c>
      <c r="D16" s="48" t="s">
        <v>58</v>
      </c>
      <c r="E16" s="49">
        <v>0.2</v>
      </c>
      <c r="F16" s="50"/>
    </row>
    <row r="17" spans="3:6" ht="20.100000000000001" customHeight="1" x14ac:dyDescent="0.2">
      <c r="C17" s="47" t="s">
        <v>59</v>
      </c>
      <c r="D17" s="48" t="s">
        <v>60</v>
      </c>
      <c r="E17" s="49">
        <v>500</v>
      </c>
      <c r="F17" s="50"/>
    </row>
    <row r="18" spans="3:6" ht="20.100000000000001" customHeight="1" thickBot="1" x14ac:dyDescent="0.25">
      <c r="C18" s="162"/>
      <c r="D18" s="44"/>
      <c r="E18" s="118">
        <f>IF(D9&lt;500,100,(100+((D9-500)*0.2)))</f>
        <v>100</v>
      </c>
      <c r="F18" s="119" t="s">
        <v>61</v>
      </c>
    </row>
    <row r="19" spans="3:6" ht="20.100000000000001" customHeight="1" thickTop="1" x14ac:dyDescent="0.2">
      <c r="C19" s="51"/>
      <c r="D19" s="52" t="s">
        <v>53</v>
      </c>
      <c r="E19" s="53">
        <f>IF($E$18&gt;500.46,500,$E$18)</f>
        <v>100</v>
      </c>
      <c r="F19" s="54"/>
    </row>
    <row r="20" spans="3:6" ht="20.100000000000001" customHeight="1" x14ac:dyDescent="0.2">
      <c r="C20" s="55"/>
      <c r="F20" s="56"/>
    </row>
    <row r="26" spans="3:6" ht="20.100000000000001" hidden="1" customHeight="1" outlineLevel="1" x14ac:dyDescent="0.2">
      <c r="D26" s="2" t="str">
        <f>VLOOKUP(D27,D28:E36,2)</f>
        <v>per Segnalazione Certificata di Inizio Attività  in SANATORIA</v>
      </c>
    </row>
    <row r="27" spans="3:6" ht="20.100000000000001" hidden="1" customHeight="1" outlineLevel="1" x14ac:dyDescent="0.2">
      <c r="D27" s="183" t="str">
        <f>'Copertina 2025'!D63</f>
        <v>SCIA San</v>
      </c>
    </row>
    <row r="28" spans="3:6" ht="20.100000000000001" hidden="1" customHeight="1" outlineLevel="1" x14ac:dyDescent="0.2">
      <c r="D28" s="169" t="s">
        <v>141</v>
      </c>
      <c r="E28" s="111" t="s">
        <v>161</v>
      </c>
    </row>
    <row r="29" spans="3:6" ht="20.100000000000001" hidden="1" customHeight="1" outlineLevel="1" x14ac:dyDescent="0.2">
      <c r="D29" s="112" t="s">
        <v>96</v>
      </c>
      <c r="E29" s="111" t="s">
        <v>153</v>
      </c>
    </row>
    <row r="30" spans="3:6" ht="20.100000000000001" hidden="1" customHeight="1" outlineLevel="1" x14ac:dyDescent="0.2">
      <c r="D30" s="112" t="s">
        <v>97</v>
      </c>
      <c r="E30" s="111" t="s">
        <v>154</v>
      </c>
    </row>
    <row r="31" spans="3:6" ht="20.100000000000001" hidden="1" customHeight="1" outlineLevel="1" x14ac:dyDescent="0.2">
      <c r="D31" s="169" t="s">
        <v>144</v>
      </c>
      <c r="E31" s="111" t="s">
        <v>155</v>
      </c>
    </row>
    <row r="32" spans="3:6" ht="20.100000000000001" hidden="1" customHeight="1" outlineLevel="1" x14ac:dyDescent="0.2">
      <c r="D32" s="112" t="s">
        <v>93</v>
      </c>
      <c r="E32" s="111" t="s">
        <v>156</v>
      </c>
    </row>
    <row r="33" spans="4:5" ht="20.100000000000001" hidden="1" customHeight="1" outlineLevel="1" x14ac:dyDescent="0.2">
      <c r="D33" s="112" t="s">
        <v>94</v>
      </c>
      <c r="E33" s="111" t="s">
        <v>157</v>
      </c>
    </row>
    <row r="34" spans="4:5" ht="20.100000000000001" hidden="1" customHeight="1" outlineLevel="1" x14ac:dyDescent="0.2">
      <c r="D34" s="112" t="s">
        <v>98</v>
      </c>
      <c r="E34" s="111" t="s">
        <v>158</v>
      </c>
    </row>
    <row r="35" spans="4:5" ht="20.100000000000001" hidden="1" customHeight="1" outlineLevel="1" x14ac:dyDescent="0.2">
      <c r="D35" s="112" t="s">
        <v>95</v>
      </c>
      <c r="E35" s="111" t="s">
        <v>159</v>
      </c>
    </row>
    <row r="36" spans="4:5" ht="20.100000000000001" hidden="1" customHeight="1" outlineLevel="1" x14ac:dyDescent="0.2">
      <c r="D36" s="169" t="s">
        <v>146</v>
      </c>
      <c r="E36" s="111" t="s">
        <v>160</v>
      </c>
    </row>
    <row r="37" spans="4:5" ht="20.100000000000001" customHeight="1" collapsed="1" x14ac:dyDescent="0.2"/>
  </sheetData>
  <sheetProtection algorithmName="SHA-512" hashValue="pZOZGGEAVZ7eQFrPKhGfaFTBHqr+8h7klsAgCqzqfPF3kppxBTTXi5t3T21U7tJWo+0fIvS6k1q4nkQhtU+uUg==" saltValue="FTT7BPLGUAJclTZ+d5YclA==" spinCount="100000" sheet="1" objects="1" scenarios="1"/>
  <mergeCells count="6">
    <mergeCell ref="D12:E13"/>
    <mergeCell ref="C2:D2"/>
    <mergeCell ref="E2:F2"/>
    <mergeCell ref="C3:D3"/>
    <mergeCell ref="E3:F3"/>
    <mergeCell ref="D5:E6"/>
  </mergeCells>
  <phoneticPr fontId="0" type="noConversion"/>
  <printOptions horizontalCentered="1"/>
  <pageMargins left="0.78740157480314965" right="0.39370078740157483" top="1.1811023622047245" bottom="0.78740157480314965" header="0.51181102362204722" footer="0.51181102362204722"/>
  <pageSetup paperSize="9" scale="80" orientation="portrait" r:id="rId1"/>
  <headerFooter alignWithMargins="0">
    <oddHeader>&amp;L&amp;10Comune di CARAVAGGIO - Provincia di Bergamo</oddHeader>
    <oddFooter>&amp;R&amp;10DIRITTI DI SEGRETERIA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33FF3-5E45-4337-B7E4-A550F4C2C4BB}">
  <dimension ref="A1:D92"/>
  <sheetViews>
    <sheetView view="pageBreakPreview" zoomScale="60" zoomScaleNormal="100" workbookViewId="0">
      <selection activeCell="B1" sqref="B1"/>
    </sheetView>
  </sheetViews>
  <sheetFormatPr defaultRowHeight="15" x14ac:dyDescent="0.2"/>
  <cols>
    <col min="1" max="1" width="8.77734375" style="190" customWidth="1"/>
    <col min="2" max="2" width="20.77734375" style="201" customWidth="1"/>
    <col min="3" max="3" width="20.77734375" style="202" customWidth="1"/>
    <col min="4" max="4" width="80.77734375" style="203" customWidth="1"/>
    <col min="5" max="16384" width="8.88671875" style="194"/>
  </cols>
  <sheetData>
    <row r="1" spans="1:4" ht="30" customHeight="1" x14ac:dyDescent="0.2">
      <c r="A1" s="190" t="s">
        <v>165</v>
      </c>
      <c r="B1" s="191" t="s">
        <v>166</v>
      </c>
      <c r="C1" s="192" t="s">
        <v>167</v>
      </c>
      <c r="D1" s="193" t="s">
        <v>168</v>
      </c>
    </row>
    <row r="2" spans="1:4" ht="15.95" customHeight="1" x14ac:dyDescent="0.2">
      <c r="A2" s="190">
        <v>1</v>
      </c>
      <c r="B2" s="195" t="s">
        <v>169</v>
      </c>
      <c r="C2" s="196" t="s">
        <v>170</v>
      </c>
      <c r="D2" s="197" t="s">
        <v>272</v>
      </c>
    </row>
    <row r="3" spans="1:4" ht="15.95" customHeight="1" x14ac:dyDescent="0.2">
      <c r="A3" s="190">
        <v>2</v>
      </c>
      <c r="B3" s="195" t="s">
        <v>169</v>
      </c>
      <c r="C3" s="196" t="s">
        <v>171</v>
      </c>
      <c r="D3" s="197" t="s">
        <v>273</v>
      </c>
    </row>
    <row r="4" spans="1:4" ht="15.95" customHeight="1" x14ac:dyDescent="0.2">
      <c r="A4" s="190">
        <v>3</v>
      </c>
      <c r="B4" s="195" t="s">
        <v>169</v>
      </c>
      <c r="C4" s="196" t="s">
        <v>172</v>
      </c>
      <c r="D4" s="197" t="s">
        <v>274</v>
      </c>
    </row>
    <row r="5" spans="1:4" ht="15.95" customHeight="1" x14ac:dyDescent="0.2">
      <c r="A5" s="190">
        <v>4</v>
      </c>
      <c r="B5" s="195" t="s">
        <v>169</v>
      </c>
      <c r="C5" s="196" t="s">
        <v>173</v>
      </c>
      <c r="D5" s="197" t="s">
        <v>275</v>
      </c>
    </row>
    <row r="6" spans="1:4" ht="15.95" customHeight="1" x14ac:dyDescent="0.2">
      <c r="A6" s="190">
        <v>5</v>
      </c>
      <c r="B6" s="195" t="s">
        <v>169</v>
      </c>
      <c r="C6" s="196" t="s">
        <v>174</v>
      </c>
      <c r="D6" s="197" t="s">
        <v>276</v>
      </c>
    </row>
    <row r="7" spans="1:4" ht="15.95" customHeight="1" x14ac:dyDescent="0.2">
      <c r="A7" s="190">
        <v>6</v>
      </c>
      <c r="B7" s="195" t="s">
        <v>169</v>
      </c>
      <c r="C7" s="196" t="s">
        <v>175</v>
      </c>
      <c r="D7" s="197" t="s">
        <v>277</v>
      </c>
    </row>
    <row r="8" spans="1:4" ht="15.95" customHeight="1" x14ac:dyDescent="0.2">
      <c r="A8" s="190">
        <v>7</v>
      </c>
      <c r="B8" s="195" t="s">
        <v>169</v>
      </c>
      <c r="C8" s="196" t="s">
        <v>176</v>
      </c>
      <c r="D8" s="197" t="s">
        <v>278</v>
      </c>
    </row>
    <row r="9" spans="1:4" ht="15.95" customHeight="1" x14ac:dyDescent="0.2">
      <c r="A9" s="190">
        <v>8</v>
      </c>
      <c r="B9" s="195" t="s">
        <v>169</v>
      </c>
      <c r="C9" s="196" t="s">
        <v>177</v>
      </c>
      <c r="D9" s="197" t="s">
        <v>279</v>
      </c>
    </row>
    <row r="10" spans="1:4" ht="15.95" customHeight="1" x14ac:dyDescent="0.2">
      <c r="A10" s="190">
        <v>9</v>
      </c>
      <c r="B10" s="195" t="s">
        <v>169</v>
      </c>
      <c r="C10" s="196" t="s">
        <v>177</v>
      </c>
      <c r="D10" s="197" t="s">
        <v>280</v>
      </c>
    </row>
    <row r="11" spans="1:4" ht="15.95" customHeight="1" x14ac:dyDescent="0.2">
      <c r="A11" s="190">
        <v>10</v>
      </c>
      <c r="B11" s="195" t="s">
        <v>169</v>
      </c>
      <c r="C11" s="196" t="s">
        <v>178</v>
      </c>
      <c r="D11" s="197" t="s">
        <v>281</v>
      </c>
    </row>
    <row r="12" spans="1:4" ht="15.95" customHeight="1" x14ac:dyDescent="0.2">
      <c r="A12" s="190">
        <v>11</v>
      </c>
      <c r="B12" s="195" t="s">
        <v>169</v>
      </c>
      <c r="C12" s="196" t="s">
        <v>179</v>
      </c>
      <c r="D12" s="197" t="s">
        <v>282</v>
      </c>
    </row>
    <row r="13" spans="1:4" ht="15.95" customHeight="1" x14ac:dyDescent="0.2">
      <c r="A13" s="190">
        <v>12</v>
      </c>
      <c r="B13" s="195" t="s">
        <v>169</v>
      </c>
      <c r="C13" s="196" t="s">
        <v>180</v>
      </c>
      <c r="D13" s="197" t="s">
        <v>292</v>
      </c>
    </row>
    <row r="14" spans="1:4" ht="15.95" customHeight="1" x14ac:dyDescent="0.2">
      <c r="A14" s="190">
        <v>13</v>
      </c>
      <c r="B14" s="195" t="s">
        <v>169</v>
      </c>
      <c r="C14" s="196" t="s">
        <v>181</v>
      </c>
      <c r="D14" s="197" t="s">
        <v>293</v>
      </c>
    </row>
    <row r="15" spans="1:4" ht="15.95" customHeight="1" x14ac:dyDescent="0.2">
      <c r="A15" s="190">
        <v>14</v>
      </c>
      <c r="B15" s="195" t="s">
        <v>169</v>
      </c>
      <c r="C15" s="196" t="s">
        <v>182</v>
      </c>
      <c r="D15" s="197" t="s">
        <v>302</v>
      </c>
    </row>
    <row r="16" spans="1:4" ht="15.95" customHeight="1" x14ac:dyDescent="0.2">
      <c r="A16" s="190">
        <v>15</v>
      </c>
      <c r="B16" s="195" t="s">
        <v>169</v>
      </c>
      <c r="C16" s="196" t="s">
        <v>183</v>
      </c>
      <c r="D16" s="197" t="s">
        <v>294</v>
      </c>
    </row>
    <row r="17" spans="1:4" ht="15.95" customHeight="1" x14ac:dyDescent="0.2">
      <c r="A17" s="190">
        <v>16</v>
      </c>
      <c r="B17" s="195" t="s">
        <v>169</v>
      </c>
      <c r="C17" s="196" t="s">
        <v>184</v>
      </c>
      <c r="D17" s="197" t="s">
        <v>163</v>
      </c>
    </row>
    <row r="18" spans="1:4" ht="15.95" customHeight="1" x14ac:dyDescent="0.2">
      <c r="A18" s="190">
        <v>17</v>
      </c>
      <c r="B18" s="195" t="s">
        <v>169</v>
      </c>
      <c r="C18" s="196" t="s">
        <v>185</v>
      </c>
      <c r="D18" s="197" t="s">
        <v>295</v>
      </c>
    </row>
    <row r="19" spans="1:4" ht="15.95" customHeight="1" x14ac:dyDescent="0.2">
      <c r="A19" s="190">
        <v>18</v>
      </c>
      <c r="B19" s="195" t="s">
        <v>169</v>
      </c>
      <c r="C19" s="196" t="s">
        <v>186</v>
      </c>
      <c r="D19" s="197" t="s">
        <v>296</v>
      </c>
    </row>
    <row r="20" spans="1:4" ht="15.95" customHeight="1" x14ac:dyDescent="0.2">
      <c r="A20" s="190">
        <v>19</v>
      </c>
      <c r="B20" s="195" t="s">
        <v>169</v>
      </c>
      <c r="C20" s="196" t="s">
        <v>187</v>
      </c>
      <c r="D20" s="197" t="s">
        <v>297</v>
      </c>
    </row>
    <row r="21" spans="1:4" ht="15.95" customHeight="1" x14ac:dyDescent="0.2">
      <c r="A21" s="190">
        <v>20</v>
      </c>
      <c r="B21" s="195" t="s">
        <v>169</v>
      </c>
      <c r="C21" s="196" t="s">
        <v>188</v>
      </c>
      <c r="D21" s="197" t="s">
        <v>298</v>
      </c>
    </row>
    <row r="22" spans="1:4" ht="15.95" customHeight="1" x14ac:dyDescent="0.2">
      <c r="A22" s="190">
        <v>21</v>
      </c>
      <c r="B22" s="195" t="s">
        <v>169</v>
      </c>
      <c r="C22" s="196" t="s">
        <v>189</v>
      </c>
      <c r="D22" s="197" t="s">
        <v>299</v>
      </c>
    </row>
    <row r="23" spans="1:4" ht="15.95" customHeight="1" x14ac:dyDescent="0.2">
      <c r="A23" s="190">
        <v>22</v>
      </c>
      <c r="B23" s="195" t="s">
        <v>169</v>
      </c>
      <c r="C23" s="196" t="s">
        <v>190</v>
      </c>
      <c r="D23" s="197" t="s">
        <v>300</v>
      </c>
    </row>
    <row r="24" spans="1:4" ht="15.95" customHeight="1" x14ac:dyDescent="0.2">
      <c r="A24" s="190">
        <v>23</v>
      </c>
      <c r="B24" s="195" t="s">
        <v>169</v>
      </c>
      <c r="C24" s="196" t="s">
        <v>191</v>
      </c>
      <c r="D24" s="197" t="s">
        <v>301</v>
      </c>
    </row>
    <row r="25" spans="1:4" ht="15.95" customHeight="1" x14ac:dyDescent="0.2">
      <c r="A25" s="190">
        <v>24</v>
      </c>
      <c r="B25" s="195" t="s">
        <v>169</v>
      </c>
      <c r="C25" s="196" t="s">
        <v>192</v>
      </c>
      <c r="D25" s="197" t="s">
        <v>283</v>
      </c>
    </row>
    <row r="26" spans="1:4" ht="15.95" customHeight="1" x14ac:dyDescent="0.2">
      <c r="A26" s="190">
        <v>25</v>
      </c>
      <c r="B26" s="195" t="s">
        <v>169</v>
      </c>
      <c r="C26" s="196" t="s">
        <v>193</v>
      </c>
      <c r="D26" s="197" t="s">
        <v>284</v>
      </c>
    </row>
    <row r="27" spans="1:4" ht="15.95" customHeight="1" x14ac:dyDescent="0.2">
      <c r="A27" s="190">
        <v>26</v>
      </c>
      <c r="B27" s="195" t="s">
        <v>169</v>
      </c>
      <c r="C27" s="196" t="s">
        <v>194</v>
      </c>
      <c r="D27" s="197" t="s">
        <v>285</v>
      </c>
    </row>
    <row r="28" spans="1:4" ht="15.95" customHeight="1" x14ac:dyDescent="0.2">
      <c r="A28" s="190">
        <v>27</v>
      </c>
      <c r="B28" s="195" t="s">
        <v>169</v>
      </c>
      <c r="C28" s="196" t="s">
        <v>194</v>
      </c>
      <c r="D28" s="197" t="s">
        <v>286</v>
      </c>
    </row>
    <row r="29" spans="1:4" ht="15.95" customHeight="1" x14ac:dyDescent="0.2">
      <c r="A29" s="190">
        <v>28</v>
      </c>
      <c r="B29" s="195" t="s">
        <v>169</v>
      </c>
      <c r="C29" s="196" t="s">
        <v>194</v>
      </c>
      <c r="D29" s="197" t="s">
        <v>287</v>
      </c>
    </row>
    <row r="30" spans="1:4" ht="15.95" customHeight="1" x14ac:dyDescent="0.2">
      <c r="A30" s="190">
        <v>29</v>
      </c>
      <c r="B30" s="195" t="s">
        <v>169</v>
      </c>
      <c r="C30" s="196" t="s">
        <v>195</v>
      </c>
      <c r="D30" s="197" t="s">
        <v>288</v>
      </c>
    </row>
    <row r="31" spans="1:4" ht="15.95" customHeight="1" x14ac:dyDescent="0.2">
      <c r="A31" s="190">
        <v>30</v>
      </c>
      <c r="B31" s="195" t="s">
        <v>169</v>
      </c>
      <c r="C31" s="196" t="s">
        <v>196</v>
      </c>
      <c r="D31" s="197" t="s">
        <v>289</v>
      </c>
    </row>
    <row r="32" spans="1:4" ht="15.95" customHeight="1" x14ac:dyDescent="0.2">
      <c r="A32" s="190">
        <v>31</v>
      </c>
      <c r="B32" s="195" t="s">
        <v>169</v>
      </c>
      <c r="C32" s="196" t="s">
        <v>197</v>
      </c>
      <c r="D32" s="197" t="s">
        <v>290</v>
      </c>
    </row>
    <row r="33" spans="1:4" ht="15.95" customHeight="1" x14ac:dyDescent="0.2">
      <c r="A33" s="190">
        <v>32</v>
      </c>
      <c r="B33" s="195" t="s">
        <v>169</v>
      </c>
      <c r="C33" s="196" t="s">
        <v>198</v>
      </c>
      <c r="D33" s="197" t="s">
        <v>291</v>
      </c>
    </row>
    <row r="34" spans="1:4" ht="15.95" customHeight="1" x14ac:dyDescent="0.2">
      <c r="A34" s="190">
        <v>33</v>
      </c>
      <c r="B34" s="195" t="s">
        <v>169</v>
      </c>
      <c r="C34" s="196" t="s">
        <v>199</v>
      </c>
      <c r="D34" s="197" t="s">
        <v>303</v>
      </c>
    </row>
    <row r="35" spans="1:4" ht="15.95" customHeight="1" x14ac:dyDescent="0.2">
      <c r="A35" s="190">
        <v>34</v>
      </c>
      <c r="B35" s="195" t="s">
        <v>169</v>
      </c>
      <c r="C35" s="196" t="s">
        <v>200</v>
      </c>
      <c r="D35" s="197" t="s">
        <v>304</v>
      </c>
    </row>
    <row r="36" spans="1:4" ht="15.95" customHeight="1" x14ac:dyDescent="0.2">
      <c r="A36" s="190">
        <v>35</v>
      </c>
      <c r="B36" s="195" t="s">
        <v>169</v>
      </c>
      <c r="C36" s="196" t="s">
        <v>200</v>
      </c>
      <c r="D36" s="197" t="s">
        <v>305</v>
      </c>
    </row>
    <row r="37" spans="1:4" ht="15.95" customHeight="1" x14ac:dyDescent="0.2">
      <c r="A37" s="190">
        <v>36</v>
      </c>
      <c r="B37" s="195" t="s">
        <v>169</v>
      </c>
      <c r="C37" s="196" t="s">
        <v>201</v>
      </c>
      <c r="D37" s="197" t="s">
        <v>306</v>
      </c>
    </row>
    <row r="38" spans="1:4" ht="15.95" customHeight="1" x14ac:dyDescent="0.2">
      <c r="A38" s="190">
        <v>37</v>
      </c>
      <c r="B38" s="195" t="s">
        <v>169</v>
      </c>
      <c r="C38" s="196" t="s">
        <v>202</v>
      </c>
      <c r="D38" s="197" t="s">
        <v>307</v>
      </c>
    </row>
    <row r="39" spans="1:4" ht="15.95" customHeight="1" x14ac:dyDescent="0.2">
      <c r="A39" s="190">
        <v>38</v>
      </c>
      <c r="B39" s="195" t="s">
        <v>169</v>
      </c>
      <c r="C39" s="196" t="s">
        <v>203</v>
      </c>
      <c r="D39" s="197" t="s">
        <v>308</v>
      </c>
    </row>
    <row r="40" spans="1:4" ht="15.95" customHeight="1" x14ac:dyDescent="0.2">
      <c r="A40" s="190">
        <v>39</v>
      </c>
      <c r="B40" s="195" t="s">
        <v>169</v>
      </c>
      <c r="C40" s="196" t="s">
        <v>204</v>
      </c>
      <c r="D40" s="197" t="s">
        <v>312</v>
      </c>
    </row>
    <row r="41" spans="1:4" ht="15.95" customHeight="1" x14ac:dyDescent="0.2">
      <c r="A41" s="190">
        <v>40</v>
      </c>
      <c r="B41" s="195" t="s">
        <v>169</v>
      </c>
      <c r="C41" s="196" t="s">
        <v>204</v>
      </c>
      <c r="D41" s="197" t="s">
        <v>331</v>
      </c>
    </row>
    <row r="42" spans="1:4" ht="15.95" customHeight="1" x14ac:dyDescent="0.2">
      <c r="A42" s="190">
        <v>41</v>
      </c>
      <c r="B42" s="195" t="s">
        <v>169</v>
      </c>
      <c r="C42" s="196" t="s">
        <v>204</v>
      </c>
      <c r="D42" s="197" t="s">
        <v>314</v>
      </c>
    </row>
    <row r="43" spans="1:4" ht="15.95" customHeight="1" x14ac:dyDescent="0.2">
      <c r="A43" s="190">
        <v>42</v>
      </c>
      <c r="B43" s="195" t="s">
        <v>169</v>
      </c>
      <c r="C43" s="196" t="s">
        <v>205</v>
      </c>
      <c r="D43" s="197" t="s">
        <v>332</v>
      </c>
    </row>
    <row r="44" spans="1:4" ht="15.95" customHeight="1" x14ac:dyDescent="0.2">
      <c r="A44" s="190">
        <v>43</v>
      </c>
      <c r="B44" s="195" t="s">
        <v>169</v>
      </c>
      <c r="C44" s="196" t="s">
        <v>205</v>
      </c>
      <c r="D44" s="197" t="s">
        <v>333</v>
      </c>
    </row>
    <row r="45" spans="1:4" ht="15.95" customHeight="1" x14ac:dyDescent="0.2">
      <c r="A45" s="190">
        <v>44</v>
      </c>
      <c r="B45" s="195" t="s">
        <v>169</v>
      </c>
      <c r="C45" s="196" t="s">
        <v>206</v>
      </c>
      <c r="D45" s="197" t="s">
        <v>334</v>
      </c>
    </row>
    <row r="46" spans="1:4" ht="15.95" customHeight="1" x14ac:dyDescent="0.2">
      <c r="A46" s="190">
        <v>45</v>
      </c>
      <c r="B46" s="195" t="s">
        <v>169</v>
      </c>
      <c r="C46" s="196" t="s">
        <v>207</v>
      </c>
      <c r="D46" s="197" t="s">
        <v>335</v>
      </c>
    </row>
    <row r="47" spans="1:4" ht="15.95" customHeight="1" x14ac:dyDescent="0.2">
      <c r="A47" s="190">
        <v>46</v>
      </c>
      <c r="B47" s="195" t="s">
        <v>169</v>
      </c>
      <c r="C47" s="196" t="s">
        <v>208</v>
      </c>
      <c r="D47" s="197" t="s">
        <v>336</v>
      </c>
    </row>
    <row r="48" spans="1:4" ht="15.95" customHeight="1" x14ac:dyDescent="0.2">
      <c r="A48" s="190">
        <v>47</v>
      </c>
      <c r="B48" s="195" t="s">
        <v>169</v>
      </c>
      <c r="C48" s="196" t="s">
        <v>209</v>
      </c>
      <c r="D48" s="197" t="s">
        <v>337</v>
      </c>
    </row>
    <row r="49" spans="1:4" ht="15.95" customHeight="1" x14ac:dyDescent="0.2">
      <c r="A49" s="190">
        <v>48</v>
      </c>
      <c r="B49" s="195" t="s">
        <v>169</v>
      </c>
      <c r="C49" s="196" t="s">
        <v>210</v>
      </c>
      <c r="D49" s="197" t="s">
        <v>338</v>
      </c>
    </row>
    <row r="50" spans="1:4" ht="15.95" customHeight="1" x14ac:dyDescent="0.2">
      <c r="A50" s="190">
        <v>49</v>
      </c>
      <c r="B50" s="195" t="s">
        <v>169</v>
      </c>
      <c r="C50" s="196" t="s">
        <v>211</v>
      </c>
      <c r="D50" s="197" t="s">
        <v>309</v>
      </c>
    </row>
    <row r="51" spans="1:4" ht="15.95" customHeight="1" x14ac:dyDescent="0.2">
      <c r="A51" s="190">
        <v>50</v>
      </c>
      <c r="B51" s="195" t="s">
        <v>169</v>
      </c>
      <c r="C51" s="196" t="s">
        <v>212</v>
      </c>
      <c r="D51" s="197" t="s">
        <v>310</v>
      </c>
    </row>
    <row r="52" spans="1:4" ht="15.95" customHeight="1" x14ac:dyDescent="0.2">
      <c r="A52" s="190">
        <v>51</v>
      </c>
      <c r="B52" s="195" t="s">
        <v>169</v>
      </c>
      <c r="C52" s="196" t="s">
        <v>212</v>
      </c>
      <c r="D52" s="197" t="s">
        <v>311</v>
      </c>
    </row>
    <row r="53" spans="1:4" ht="15.95" customHeight="1" x14ac:dyDescent="0.2">
      <c r="A53" s="190">
        <v>52</v>
      </c>
      <c r="B53" s="195" t="s">
        <v>169</v>
      </c>
      <c r="C53" s="196" t="s">
        <v>213</v>
      </c>
      <c r="D53" s="197" t="s">
        <v>312</v>
      </c>
    </row>
    <row r="54" spans="1:4" ht="15.95" customHeight="1" x14ac:dyDescent="0.2">
      <c r="A54" s="190">
        <v>53</v>
      </c>
      <c r="B54" s="195" t="s">
        <v>169</v>
      </c>
      <c r="C54" s="196" t="s">
        <v>213</v>
      </c>
      <c r="D54" s="197" t="s">
        <v>313</v>
      </c>
    </row>
    <row r="55" spans="1:4" ht="15.95" customHeight="1" x14ac:dyDescent="0.2">
      <c r="A55" s="190">
        <v>54</v>
      </c>
      <c r="B55" s="195" t="s">
        <v>169</v>
      </c>
      <c r="C55" s="196" t="s">
        <v>213</v>
      </c>
      <c r="D55" s="197" t="s">
        <v>314</v>
      </c>
    </row>
    <row r="56" spans="1:4" ht="15.95" customHeight="1" x14ac:dyDescent="0.2">
      <c r="A56" s="190">
        <v>55</v>
      </c>
      <c r="B56" s="195" t="s">
        <v>169</v>
      </c>
      <c r="C56" s="196" t="s">
        <v>214</v>
      </c>
      <c r="D56" s="197" t="s">
        <v>315</v>
      </c>
    </row>
    <row r="57" spans="1:4" ht="15.95" customHeight="1" x14ac:dyDescent="0.2">
      <c r="A57" s="190">
        <v>56</v>
      </c>
      <c r="B57" s="195" t="s">
        <v>169</v>
      </c>
      <c r="C57" s="196" t="s">
        <v>215</v>
      </c>
      <c r="D57" s="197" t="s">
        <v>316</v>
      </c>
    </row>
    <row r="58" spans="1:4" ht="15.95" customHeight="1" x14ac:dyDescent="0.2">
      <c r="A58" s="190">
        <v>57</v>
      </c>
      <c r="B58" s="195" t="s">
        <v>169</v>
      </c>
      <c r="C58" s="196" t="s">
        <v>216</v>
      </c>
      <c r="D58" s="197" t="s">
        <v>317</v>
      </c>
    </row>
    <row r="59" spans="1:4" ht="15.95" customHeight="1" x14ac:dyDescent="0.2">
      <c r="A59" s="190">
        <v>58</v>
      </c>
      <c r="B59" s="195" t="s">
        <v>169</v>
      </c>
      <c r="C59" s="196" t="s">
        <v>217</v>
      </c>
      <c r="D59" s="197" t="s">
        <v>318</v>
      </c>
    </row>
    <row r="60" spans="1:4" ht="15.95" customHeight="1" x14ac:dyDescent="0.2">
      <c r="A60" s="190">
        <v>59</v>
      </c>
      <c r="B60" s="195" t="s">
        <v>169</v>
      </c>
      <c r="C60" s="196" t="s">
        <v>218</v>
      </c>
      <c r="D60" s="197" t="s">
        <v>319</v>
      </c>
    </row>
    <row r="61" spans="1:4" ht="15.95" customHeight="1" x14ac:dyDescent="0.2">
      <c r="A61" s="190">
        <v>60</v>
      </c>
      <c r="B61" s="195" t="s">
        <v>169</v>
      </c>
      <c r="C61" s="196" t="s">
        <v>219</v>
      </c>
      <c r="D61" s="197" t="s">
        <v>320</v>
      </c>
    </row>
    <row r="62" spans="1:4" ht="15.95" customHeight="1" x14ac:dyDescent="0.2">
      <c r="A62" s="190">
        <v>61</v>
      </c>
      <c r="B62" s="195" t="s">
        <v>169</v>
      </c>
      <c r="C62" s="196" t="s">
        <v>220</v>
      </c>
      <c r="D62" s="197" t="s">
        <v>321</v>
      </c>
    </row>
    <row r="63" spans="1:4" ht="15.95" customHeight="1" x14ac:dyDescent="0.2">
      <c r="A63" s="190">
        <v>62</v>
      </c>
      <c r="B63" s="195" t="s">
        <v>169</v>
      </c>
      <c r="C63" s="196" t="s">
        <v>221</v>
      </c>
      <c r="D63" s="197" t="s">
        <v>322</v>
      </c>
    </row>
    <row r="64" spans="1:4" ht="15.95" customHeight="1" x14ac:dyDescent="0.2">
      <c r="A64" s="190">
        <v>63</v>
      </c>
      <c r="B64" s="195" t="s">
        <v>169</v>
      </c>
      <c r="C64" s="196" t="s">
        <v>222</v>
      </c>
      <c r="D64" s="197" t="s">
        <v>323</v>
      </c>
    </row>
    <row r="65" spans="1:4" ht="15.95" customHeight="1" x14ac:dyDescent="0.2">
      <c r="A65" s="190">
        <v>64</v>
      </c>
      <c r="B65" s="195" t="s">
        <v>169</v>
      </c>
      <c r="C65" s="196" t="s">
        <v>223</v>
      </c>
      <c r="D65" s="197" t="s">
        <v>324</v>
      </c>
    </row>
    <row r="66" spans="1:4" ht="15.95" customHeight="1" x14ac:dyDescent="0.2">
      <c r="A66" s="190">
        <v>65</v>
      </c>
      <c r="B66" s="195" t="s">
        <v>169</v>
      </c>
      <c r="C66" s="196" t="s">
        <v>224</v>
      </c>
      <c r="D66" s="197" t="s">
        <v>325</v>
      </c>
    </row>
    <row r="67" spans="1:4" ht="15.95" customHeight="1" x14ac:dyDescent="0.2">
      <c r="A67" s="190">
        <v>66</v>
      </c>
      <c r="B67" s="195" t="s">
        <v>169</v>
      </c>
      <c r="C67" s="196" t="s">
        <v>225</v>
      </c>
      <c r="D67" s="197" t="s">
        <v>326</v>
      </c>
    </row>
    <row r="68" spans="1:4" ht="15.95" customHeight="1" x14ac:dyDescent="0.2">
      <c r="A68" s="190">
        <v>67</v>
      </c>
      <c r="B68" s="195" t="s">
        <v>169</v>
      </c>
      <c r="C68" s="196" t="s">
        <v>226</v>
      </c>
      <c r="D68" s="197" t="s">
        <v>327</v>
      </c>
    </row>
    <row r="69" spans="1:4" ht="15.95" customHeight="1" x14ac:dyDescent="0.2">
      <c r="A69" s="190">
        <v>68</v>
      </c>
      <c r="B69" s="195" t="s">
        <v>169</v>
      </c>
      <c r="C69" s="196" t="s">
        <v>227</v>
      </c>
      <c r="D69" s="197" t="s">
        <v>328</v>
      </c>
    </row>
    <row r="70" spans="1:4" ht="15.95" customHeight="1" x14ac:dyDescent="0.2">
      <c r="A70" s="190">
        <v>69</v>
      </c>
      <c r="B70" s="195" t="s">
        <v>169</v>
      </c>
      <c r="C70" s="196" t="s">
        <v>228</v>
      </c>
      <c r="D70" s="197" t="s">
        <v>329</v>
      </c>
    </row>
    <row r="71" spans="1:4" ht="15.95" customHeight="1" x14ac:dyDescent="0.2">
      <c r="A71" s="190">
        <v>70</v>
      </c>
      <c r="B71" s="195" t="s">
        <v>169</v>
      </c>
      <c r="C71" s="196" t="s">
        <v>229</v>
      </c>
      <c r="D71" s="197" t="s">
        <v>330</v>
      </c>
    </row>
    <row r="72" spans="1:4" ht="15.95" customHeight="1" x14ac:dyDescent="0.2">
      <c r="A72" s="190">
        <v>71</v>
      </c>
      <c r="B72" s="198" t="s">
        <v>230</v>
      </c>
      <c r="C72" s="196" t="s">
        <v>231</v>
      </c>
      <c r="D72" s="197" t="s">
        <v>232</v>
      </c>
    </row>
    <row r="73" spans="1:4" ht="15.95" customHeight="1" x14ac:dyDescent="0.2">
      <c r="A73" s="190">
        <v>72</v>
      </c>
      <c r="B73" s="198" t="s">
        <v>230</v>
      </c>
      <c r="C73" s="196" t="s">
        <v>233</v>
      </c>
      <c r="D73" s="197" t="s">
        <v>234</v>
      </c>
    </row>
    <row r="74" spans="1:4" ht="15.95" customHeight="1" x14ac:dyDescent="0.2">
      <c r="A74" s="190">
        <v>73</v>
      </c>
      <c r="B74" s="198" t="s">
        <v>230</v>
      </c>
      <c r="C74" s="196" t="s">
        <v>235</v>
      </c>
      <c r="D74" s="197" t="s">
        <v>236</v>
      </c>
    </row>
    <row r="75" spans="1:4" ht="15.95" customHeight="1" x14ac:dyDescent="0.2">
      <c r="A75" s="190">
        <v>74</v>
      </c>
      <c r="B75" s="199" t="s">
        <v>237</v>
      </c>
      <c r="C75" s="196" t="s">
        <v>238</v>
      </c>
      <c r="D75" s="197" t="s">
        <v>239</v>
      </c>
    </row>
    <row r="76" spans="1:4" ht="15.95" customHeight="1" x14ac:dyDescent="0.2">
      <c r="A76" s="190">
        <v>75</v>
      </c>
      <c r="B76" s="199" t="s">
        <v>237</v>
      </c>
      <c r="C76" s="196" t="s">
        <v>240</v>
      </c>
      <c r="D76" s="197" t="s">
        <v>241</v>
      </c>
    </row>
    <row r="77" spans="1:4" ht="15.95" customHeight="1" x14ac:dyDescent="0.2">
      <c r="A77" s="190">
        <v>76</v>
      </c>
      <c r="B77" s="199" t="s">
        <v>237</v>
      </c>
      <c r="C77" s="196" t="s">
        <v>231</v>
      </c>
      <c r="D77" s="197" t="s">
        <v>242</v>
      </c>
    </row>
    <row r="78" spans="1:4" ht="15.95" customHeight="1" x14ac:dyDescent="0.2">
      <c r="A78" s="190">
        <v>77</v>
      </c>
      <c r="B78" s="195" t="s">
        <v>169</v>
      </c>
      <c r="C78" s="196" t="s">
        <v>243</v>
      </c>
      <c r="D78" s="197" t="s">
        <v>244</v>
      </c>
    </row>
    <row r="79" spans="1:4" ht="15.95" customHeight="1" x14ac:dyDescent="0.2">
      <c r="A79" s="190">
        <v>78</v>
      </c>
      <c r="B79" s="199" t="s">
        <v>237</v>
      </c>
      <c r="C79" s="196" t="s">
        <v>245</v>
      </c>
      <c r="D79" s="197" t="s">
        <v>246</v>
      </c>
    </row>
    <row r="80" spans="1:4" ht="15.95" customHeight="1" x14ac:dyDescent="0.2">
      <c r="A80" s="190">
        <v>79</v>
      </c>
      <c r="B80" s="195" t="s">
        <v>169</v>
      </c>
      <c r="C80" s="196" t="s">
        <v>247</v>
      </c>
      <c r="D80" s="197" t="s">
        <v>248</v>
      </c>
    </row>
    <row r="81" spans="1:4" ht="15.95" customHeight="1" x14ac:dyDescent="0.2">
      <c r="A81" s="190">
        <v>80</v>
      </c>
      <c r="B81" s="199" t="s">
        <v>237</v>
      </c>
      <c r="C81" s="196" t="s">
        <v>233</v>
      </c>
      <c r="D81" s="197" t="s">
        <v>249</v>
      </c>
    </row>
    <row r="82" spans="1:4" ht="15.95" customHeight="1" x14ac:dyDescent="0.2">
      <c r="A82" s="190">
        <v>81</v>
      </c>
      <c r="B82" s="199" t="s">
        <v>237</v>
      </c>
      <c r="C82" s="196" t="s">
        <v>250</v>
      </c>
      <c r="D82" s="197" t="s">
        <v>251</v>
      </c>
    </row>
    <row r="83" spans="1:4" ht="15.95" customHeight="1" x14ac:dyDescent="0.2">
      <c r="A83" s="190">
        <v>82</v>
      </c>
      <c r="B83" s="199" t="s">
        <v>237</v>
      </c>
      <c r="C83" s="196" t="s">
        <v>252</v>
      </c>
      <c r="D83" s="197" t="s">
        <v>253</v>
      </c>
    </row>
    <row r="84" spans="1:4" ht="15.95" customHeight="1" x14ac:dyDescent="0.2">
      <c r="A84" s="190">
        <v>83</v>
      </c>
      <c r="B84" s="199" t="s">
        <v>237</v>
      </c>
      <c r="C84" s="196" t="s">
        <v>254</v>
      </c>
      <c r="D84" s="197" t="s">
        <v>255</v>
      </c>
    </row>
    <row r="85" spans="1:4" ht="15.95" customHeight="1" x14ac:dyDescent="0.2">
      <c r="A85" s="190">
        <v>84</v>
      </c>
      <c r="B85" s="199" t="s">
        <v>237</v>
      </c>
      <c r="C85" s="196" t="s">
        <v>256</v>
      </c>
      <c r="D85" s="197" t="s">
        <v>257</v>
      </c>
    </row>
    <row r="86" spans="1:4" ht="15.95" customHeight="1" x14ac:dyDescent="0.2">
      <c r="A86" s="190">
        <v>85</v>
      </c>
      <c r="B86" s="199" t="s">
        <v>237</v>
      </c>
      <c r="C86" s="196" t="s">
        <v>258</v>
      </c>
      <c r="D86" s="197" t="s">
        <v>259</v>
      </c>
    </row>
    <row r="87" spans="1:4" ht="15.95" customHeight="1" x14ac:dyDescent="0.2">
      <c r="A87" s="190">
        <v>86</v>
      </c>
      <c r="B87" s="199" t="s">
        <v>237</v>
      </c>
      <c r="C87" s="196" t="s">
        <v>260</v>
      </c>
      <c r="D87" s="197" t="s">
        <v>261</v>
      </c>
    </row>
    <row r="88" spans="1:4" ht="15.95" customHeight="1" x14ac:dyDescent="0.2">
      <c r="A88" s="190">
        <v>87</v>
      </c>
      <c r="B88" s="199" t="s">
        <v>237</v>
      </c>
      <c r="C88" s="196" t="s">
        <v>262</v>
      </c>
      <c r="D88" s="197" t="s">
        <v>263</v>
      </c>
    </row>
    <row r="89" spans="1:4" ht="15.95" customHeight="1" x14ac:dyDescent="0.2">
      <c r="A89" s="190">
        <v>88</v>
      </c>
      <c r="B89" s="199" t="s">
        <v>237</v>
      </c>
      <c r="C89" s="196" t="s">
        <v>264</v>
      </c>
      <c r="D89" s="197" t="s">
        <v>265</v>
      </c>
    </row>
    <row r="90" spans="1:4" ht="15.95" customHeight="1" x14ac:dyDescent="0.2">
      <c r="A90" s="190">
        <v>89</v>
      </c>
      <c r="B90" s="200" t="s">
        <v>266</v>
      </c>
      <c r="C90" s="196" t="s">
        <v>266</v>
      </c>
      <c r="D90" s="197" t="s">
        <v>267</v>
      </c>
    </row>
    <row r="91" spans="1:4" ht="15.95" customHeight="1" x14ac:dyDescent="0.2">
      <c r="A91" s="190">
        <v>90</v>
      </c>
      <c r="B91" s="195" t="s">
        <v>169</v>
      </c>
      <c r="C91" s="196" t="s">
        <v>268</v>
      </c>
      <c r="D91" s="197" t="s">
        <v>269</v>
      </c>
    </row>
    <row r="92" spans="1:4" ht="15.95" customHeight="1" x14ac:dyDescent="0.2">
      <c r="A92" s="190">
        <v>91</v>
      </c>
      <c r="B92" s="199" t="s">
        <v>237</v>
      </c>
      <c r="C92" s="196" t="s">
        <v>270</v>
      </c>
      <c r="D92" s="197" t="s">
        <v>271</v>
      </c>
    </row>
  </sheetData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Copertina 2025</vt:lpstr>
      <vt:lpstr>Produtt.</vt:lpstr>
      <vt:lpstr>Albergh.</vt:lpstr>
      <vt:lpstr>Dir. e Comm.</vt:lpstr>
      <vt:lpstr>Q.E. - SAN.</vt:lpstr>
      <vt:lpstr>dir. segr.</vt:lpstr>
      <vt:lpstr>Ambiti PGT</vt:lpstr>
      <vt:lpstr>Albergh.!Area_stampa</vt:lpstr>
      <vt:lpstr>'Ambiti PGT'!Area_stampa</vt:lpstr>
      <vt:lpstr>'Copertina 2025'!Area_stampa</vt:lpstr>
      <vt:lpstr>'Dir. e Comm.'!Area_stampa</vt:lpstr>
      <vt:lpstr>'dir. segr.'!Area_stampa</vt:lpstr>
      <vt:lpstr>Produtt.!Area_stampa</vt:lpstr>
      <vt:lpstr>'Q.E. - SAN.'!Area_stampa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Quadro Economico 2025</dc:title>
  <dc:creator>Comune di Caravaggio</dc:creator>
  <cp:lastModifiedBy>Daniele Provesi</cp:lastModifiedBy>
  <cp:lastPrinted>2025-06-27T11:19:48Z</cp:lastPrinted>
  <dcterms:created xsi:type="dcterms:W3CDTF">2008-11-12T13:20:25Z</dcterms:created>
  <dcterms:modified xsi:type="dcterms:W3CDTF">2025-07-24T09:34:45Z</dcterms:modified>
</cp:coreProperties>
</file>