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700" firstSheet="6" activeTab="8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6" r:id="rId5"/>
    <sheet name="GIUGNO 2025" sheetId="7" r:id="rId6"/>
    <sheet name="LUGLIO 2025" sheetId="9" r:id="rId7"/>
    <sheet name="AGOSTO 2025" sheetId="10" r:id="rId8"/>
    <sheet name="SETTEMBRE 2025" sheetId="12" r:id="rId9"/>
  </sheets>
  <definedNames>
    <definedName name="_xlnm.Print_Area" localSheetId="7">'AGOSTO 2025'!$A$1:$L$32</definedName>
    <definedName name="_xlnm.Print_Area" localSheetId="3">'APRILE 2025'!$A$1:$L$34</definedName>
    <definedName name="_xlnm.Print_Area" localSheetId="1">'FEBBRAIO 2025'!$A$1:$L$34</definedName>
    <definedName name="_xlnm.Print_Area" localSheetId="0">'GENNAIO 2025'!$A$1:$L$34</definedName>
    <definedName name="_xlnm.Print_Area" localSheetId="5">'GIUGNO 2025'!$A$1:$L$32</definedName>
    <definedName name="_xlnm.Print_Area" localSheetId="6">'LUGLIO 2025'!$A$1:$L$32</definedName>
    <definedName name="_xlnm.Print_Area" localSheetId="4">'MAGGIO 2025'!$A$1:$L$32</definedName>
    <definedName name="_xlnm.Print_Area" localSheetId="2">'MARZO 2025'!$A$1:$L$34</definedName>
    <definedName name="_xlnm.Print_Area" localSheetId="8">'SETTEMBRE 2025'!$A$1:$L$32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2"/>
  <c r="F32"/>
  <c r="E32"/>
  <c r="D32"/>
  <c r="C32"/>
  <c r="B32"/>
  <c r="H29"/>
  <c r="J29" s="1"/>
  <c r="H27"/>
  <c r="J27" s="1"/>
  <c r="H25"/>
  <c r="J25" s="1"/>
  <c r="H23"/>
  <c r="I23" s="1"/>
  <c r="K23" s="1"/>
  <c r="H21"/>
  <c r="I21" s="1"/>
  <c r="K21" s="1"/>
  <c r="H19"/>
  <c r="J19" s="1"/>
  <c r="H17"/>
  <c r="J17" s="1"/>
  <c r="J15"/>
  <c r="H15"/>
  <c r="I15" s="1"/>
  <c r="K15" s="1"/>
  <c r="H13"/>
  <c r="G32" i="10"/>
  <c r="F32"/>
  <c r="E32"/>
  <c r="D32"/>
  <c r="C32"/>
  <c r="B32"/>
  <c r="H29"/>
  <c r="I29" s="1"/>
  <c r="K29" s="1"/>
  <c r="H27"/>
  <c r="I27" s="1"/>
  <c r="K27" s="1"/>
  <c r="H25"/>
  <c r="I25" s="1"/>
  <c r="K25" s="1"/>
  <c r="H23"/>
  <c r="I23" s="1"/>
  <c r="K23" s="1"/>
  <c r="H21"/>
  <c r="I21" s="1"/>
  <c r="K21" s="1"/>
  <c r="H19"/>
  <c r="I19" s="1"/>
  <c r="K19" s="1"/>
  <c r="H17"/>
  <c r="I17" s="1"/>
  <c r="K17" s="1"/>
  <c r="H15"/>
  <c r="I15" s="1"/>
  <c r="K15" s="1"/>
  <c r="H13"/>
  <c r="I13" s="1"/>
  <c r="G32" i="9"/>
  <c r="F32"/>
  <c r="E32"/>
  <c r="D32"/>
  <c r="C32"/>
  <c r="H29"/>
  <c r="J29" s="1"/>
  <c r="H27"/>
  <c r="J27" s="1"/>
  <c r="H25"/>
  <c r="I25" s="1"/>
  <c r="K25" s="1"/>
  <c r="H23"/>
  <c r="I23" s="1"/>
  <c r="K23" s="1"/>
  <c r="H21"/>
  <c r="I21" s="1"/>
  <c r="K21" s="1"/>
  <c r="H19"/>
  <c r="J19" s="1"/>
  <c r="H17"/>
  <c r="J17" s="1"/>
  <c r="H15"/>
  <c r="J15" s="1"/>
  <c r="H13"/>
  <c r="J13" s="1"/>
  <c r="I29" i="12" l="1"/>
  <c r="K29" s="1"/>
  <c r="J23"/>
  <c r="J21"/>
  <c r="I19"/>
  <c r="K19" s="1"/>
  <c r="H32"/>
  <c r="I13"/>
  <c r="J13"/>
  <c r="I27"/>
  <c r="K27" s="1"/>
  <c r="I17"/>
  <c r="K17" s="1"/>
  <c r="I25"/>
  <c r="K25" s="1"/>
  <c r="K13"/>
  <c r="J29" i="10"/>
  <c r="J25"/>
  <c r="J21"/>
  <c r="J17"/>
  <c r="J13"/>
  <c r="J15"/>
  <c r="J19"/>
  <c r="J23"/>
  <c r="J27"/>
  <c r="H32"/>
  <c r="I32"/>
  <c r="K13"/>
  <c r="K32" s="1"/>
  <c r="I29" i="9"/>
  <c r="K29" s="1"/>
  <c r="I27"/>
  <c r="K27" s="1"/>
  <c r="J23"/>
  <c r="I19"/>
  <c r="K19" s="1"/>
  <c r="I17"/>
  <c r="K17" s="1"/>
  <c r="J21"/>
  <c r="J25"/>
  <c r="B32"/>
  <c r="H32"/>
  <c r="I13"/>
  <c r="I15"/>
  <c r="K15" s="1"/>
  <c r="J27" i="7"/>
  <c r="I27"/>
  <c r="K27" s="1"/>
  <c r="J32" i="12" l="1"/>
  <c r="I32"/>
  <c r="K32"/>
  <c r="J32" i="10"/>
  <c r="J32" i="9"/>
  <c r="I32"/>
  <c r="K13"/>
  <c r="K32" s="1"/>
  <c r="B29" i="7"/>
  <c r="B27"/>
  <c r="B25"/>
  <c r="B23"/>
  <c r="B19"/>
  <c r="C29" i="6"/>
  <c r="H29" s="1"/>
  <c r="B29"/>
  <c r="C27"/>
  <c r="B27"/>
  <c r="B25"/>
  <c r="B23"/>
  <c r="C19"/>
  <c r="H19" s="1"/>
  <c r="I19" s="1"/>
  <c r="K19" s="1"/>
  <c r="B19"/>
  <c r="C13"/>
  <c r="B13"/>
  <c r="H27"/>
  <c r="B31" i="4"/>
  <c r="B29"/>
  <c r="I29" s="1"/>
  <c r="K29" s="1"/>
  <c r="B25"/>
  <c r="B23"/>
  <c r="B19"/>
  <c r="G32" i="7"/>
  <c r="F32"/>
  <c r="E32"/>
  <c r="D32"/>
  <c r="C32"/>
  <c r="H29"/>
  <c r="J29" s="1"/>
  <c r="H27"/>
  <c r="H25"/>
  <c r="J25" s="1"/>
  <c r="H23"/>
  <c r="J23" s="1"/>
  <c r="H21"/>
  <c r="J21" s="1"/>
  <c r="H19"/>
  <c r="H17"/>
  <c r="J17" s="1"/>
  <c r="H15"/>
  <c r="J15" s="1"/>
  <c r="H13"/>
  <c r="J13" s="1"/>
  <c r="G32" i="6"/>
  <c r="F32"/>
  <c r="E32"/>
  <c r="D32"/>
  <c r="H25"/>
  <c r="H23"/>
  <c r="H21"/>
  <c r="J21" s="1"/>
  <c r="H17"/>
  <c r="J17" s="1"/>
  <c r="H15"/>
  <c r="J15" s="1"/>
  <c r="H31" i="4"/>
  <c r="I31" s="1"/>
  <c r="K31" s="1"/>
  <c r="H29"/>
  <c r="H27"/>
  <c r="I27" s="1"/>
  <c r="H25"/>
  <c r="I25" s="1"/>
  <c r="H23"/>
  <c r="H21"/>
  <c r="I21" s="1"/>
  <c r="K21" s="1"/>
  <c r="H19"/>
  <c r="H17"/>
  <c r="I17" s="1"/>
  <c r="H15"/>
  <c r="I15" s="1"/>
  <c r="K15" s="1"/>
  <c r="H13"/>
  <c r="I13" s="1"/>
  <c r="K13" s="1"/>
  <c r="G34"/>
  <c r="F34"/>
  <c r="E34"/>
  <c r="D34"/>
  <c r="C34"/>
  <c r="J19"/>
  <c r="B31" i="3"/>
  <c r="B29"/>
  <c r="B25"/>
  <c r="B23"/>
  <c r="B34" s="1"/>
  <c r="B19"/>
  <c r="B31" i="2"/>
  <c r="B29"/>
  <c r="B19"/>
  <c r="B13"/>
  <c r="G34" i="3"/>
  <c r="F34"/>
  <c r="E34"/>
  <c r="D34"/>
  <c r="C34"/>
  <c r="H31"/>
  <c r="I31" s="1"/>
  <c r="K31" s="1"/>
  <c r="H29"/>
  <c r="H27"/>
  <c r="I27" s="1"/>
  <c r="K27" s="1"/>
  <c r="H25"/>
  <c r="I25" s="1"/>
  <c r="K25" s="1"/>
  <c r="H23"/>
  <c r="I23" s="1"/>
  <c r="K23" s="1"/>
  <c r="H21"/>
  <c r="I21" s="1"/>
  <c r="K21" s="1"/>
  <c r="H19"/>
  <c r="I19" s="1"/>
  <c r="K19" s="1"/>
  <c r="H17"/>
  <c r="I17" s="1"/>
  <c r="K17" s="1"/>
  <c r="H15"/>
  <c r="I15" s="1"/>
  <c r="K15" s="1"/>
  <c r="H13"/>
  <c r="I13" s="1"/>
  <c r="G34" i="2"/>
  <c r="F34"/>
  <c r="E34"/>
  <c r="D34"/>
  <c r="H31"/>
  <c r="J31" s="1"/>
  <c r="H29"/>
  <c r="H27"/>
  <c r="I27" s="1"/>
  <c r="K27" s="1"/>
  <c r="H25"/>
  <c r="H23"/>
  <c r="I23" s="1"/>
  <c r="K23" s="1"/>
  <c r="H21"/>
  <c r="I21" s="1"/>
  <c r="K21" s="1"/>
  <c r="C34"/>
  <c r="H17"/>
  <c r="J17" s="1"/>
  <c r="H15"/>
  <c r="J15" s="1"/>
  <c r="H13"/>
  <c r="I13" s="1"/>
  <c r="J27" i="1"/>
  <c r="H27"/>
  <c r="I27" s="1"/>
  <c r="K27" s="1"/>
  <c r="B31"/>
  <c r="B25"/>
  <c r="B23"/>
  <c r="C19"/>
  <c r="H19" s="1"/>
  <c r="B19"/>
  <c r="G34"/>
  <c r="F34"/>
  <c r="E34"/>
  <c r="D34"/>
  <c r="H31"/>
  <c r="I31" s="1"/>
  <c r="K31" s="1"/>
  <c r="H29"/>
  <c r="J29" s="1"/>
  <c r="B29"/>
  <c r="H25"/>
  <c r="H23"/>
  <c r="H21"/>
  <c r="J21" s="1"/>
  <c r="H17"/>
  <c r="I17" s="1"/>
  <c r="K17" s="1"/>
  <c r="H15"/>
  <c r="J15" s="1"/>
  <c r="H13"/>
  <c r="B13"/>
  <c r="I13" s="1"/>
  <c r="J25" i="6" l="1"/>
  <c r="B32"/>
  <c r="C32"/>
  <c r="B34" i="4"/>
  <c r="J29"/>
  <c r="I29" i="3"/>
  <c r="K29" s="1"/>
  <c r="I25" i="1"/>
  <c r="K25" s="1"/>
  <c r="I17" i="7"/>
  <c r="K17" s="1"/>
  <c r="I23"/>
  <c r="K23" s="1"/>
  <c r="I21"/>
  <c r="K21" s="1"/>
  <c r="I15"/>
  <c r="K15" s="1"/>
  <c r="I13"/>
  <c r="K13" s="1"/>
  <c r="H32"/>
  <c r="I29"/>
  <c r="K29" s="1"/>
  <c r="I25"/>
  <c r="K25" s="1"/>
  <c r="B32"/>
  <c r="J19"/>
  <c r="J32" s="1"/>
  <c r="I19"/>
  <c r="K19" s="1"/>
  <c r="J29" i="6"/>
  <c r="J27"/>
  <c r="I15"/>
  <c r="K15" s="1"/>
  <c r="H13"/>
  <c r="I13" s="1"/>
  <c r="K13" s="1"/>
  <c r="I17"/>
  <c r="K17" s="1"/>
  <c r="J23"/>
  <c r="J19"/>
  <c r="I21"/>
  <c r="K21" s="1"/>
  <c r="J15" i="4"/>
  <c r="J21"/>
  <c r="J13"/>
  <c r="J31"/>
  <c r="J27"/>
  <c r="J25"/>
  <c r="I23"/>
  <c r="K23" s="1"/>
  <c r="J17"/>
  <c r="I19"/>
  <c r="K19" s="1"/>
  <c r="I29" i="6"/>
  <c r="K29" s="1"/>
  <c r="I23"/>
  <c r="K23" s="1"/>
  <c r="I25"/>
  <c r="K25" s="1"/>
  <c r="I27"/>
  <c r="K27" s="1"/>
  <c r="K17" i="4"/>
  <c r="H34"/>
  <c r="J23"/>
  <c r="K25"/>
  <c r="K27"/>
  <c r="J17" i="3"/>
  <c r="J31"/>
  <c r="J19"/>
  <c r="J15"/>
  <c r="J29"/>
  <c r="J27"/>
  <c r="J25"/>
  <c r="J23"/>
  <c r="J21"/>
  <c r="J13"/>
  <c r="H34"/>
  <c r="B34" i="2"/>
  <c r="I31"/>
  <c r="K31" s="1"/>
  <c r="J29"/>
  <c r="I25"/>
  <c r="K25" s="1"/>
  <c r="J23"/>
  <c r="I34" i="3"/>
  <c r="K13"/>
  <c r="K34" s="1"/>
  <c r="J21" i="2"/>
  <c r="I29"/>
  <c r="K29" s="1"/>
  <c r="K13"/>
  <c r="I15"/>
  <c r="K15" s="1"/>
  <c r="J13"/>
  <c r="J25"/>
  <c r="J27"/>
  <c r="I17"/>
  <c r="K17" s="1"/>
  <c r="H19"/>
  <c r="J19" s="1"/>
  <c r="J31" i="1"/>
  <c r="I29"/>
  <c r="K29" s="1"/>
  <c r="J25"/>
  <c r="J23"/>
  <c r="C34"/>
  <c r="I19"/>
  <c r="K19" s="1"/>
  <c r="J19"/>
  <c r="J17"/>
  <c r="I15"/>
  <c r="K15" s="1"/>
  <c r="K13"/>
  <c r="J13"/>
  <c r="H34"/>
  <c r="I21"/>
  <c r="K21" s="1"/>
  <c r="I23"/>
  <c r="K23" s="1"/>
  <c r="B34"/>
  <c r="K32" i="7" l="1"/>
  <c r="I32"/>
  <c r="H32" i="6"/>
  <c r="J13"/>
  <c r="J32" s="1"/>
  <c r="K32"/>
  <c r="J34" i="4"/>
  <c r="I34"/>
  <c r="I32" i="6"/>
  <c r="K34" i="4"/>
  <c r="J34" i="3"/>
  <c r="H34" i="2"/>
  <c r="J34"/>
  <c r="I19"/>
  <c r="J34" i="1"/>
  <c r="K34"/>
  <c r="I34"/>
  <c r="K19" i="2" l="1"/>
  <c r="K34" s="1"/>
  <c r="I34"/>
</calcChain>
</file>

<file path=xl/sharedStrings.xml><?xml version="1.0" encoding="utf-8"?>
<sst xmlns="http://schemas.openxmlformats.org/spreadsheetml/2006/main" count="508" uniqueCount="67">
  <si>
    <t>COMUNE DI FIUMICELLO VILLA VICENTINA</t>
  </si>
  <si>
    <t>Totale teorico in gg</t>
  </si>
  <si>
    <t>Ferie</t>
  </si>
  <si>
    <t>Malattia</t>
  </si>
  <si>
    <t>Maternità</t>
  </si>
  <si>
    <t>Altre assenze retribuite</t>
  </si>
  <si>
    <t>Altre assenze non retr.</t>
  </si>
  <si>
    <t>Totale assenze</t>
  </si>
  <si>
    <t>Totale lavorato</t>
  </si>
  <si>
    <t>% Assenza</t>
  </si>
  <si>
    <t>% Presenza</t>
  </si>
  <si>
    <t xml:space="preserve">UFFICIO ANAGRAFE, ELETTORALE E STATO CIVILE </t>
  </si>
  <si>
    <t xml:space="preserve">UFFICIO BIBLIOTECA </t>
  </si>
  <si>
    <t>UFFICIO COMMERCIO, SUAP e ATTIVITA' PRODUTTIVE</t>
  </si>
  <si>
    <t>UFFICIO LAVORI PUBBLICI, MANUTENZIONI, PATRIMONIO, SERVIZI CIMITERIALI</t>
  </si>
  <si>
    <t xml:space="preserve"> SERVIZIO PARCHI E GIARDINI</t>
  </si>
  <si>
    <t>UFFICIO RAGIONERIA</t>
  </si>
  <si>
    <t>UFFICIO SEGRETERIA</t>
  </si>
  <si>
    <t>UFFICIO EDILIZIA PRIVATA E URBANISTICA, SERVIZIO SUE</t>
  </si>
  <si>
    <t>TOTALE COMUNE</t>
  </si>
  <si>
    <t>Legenda:</t>
  </si>
  <si>
    <t>FERIE</t>
  </si>
  <si>
    <t>- ferie anno anno precedente</t>
  </si>
  <si>
    <t>- ferie anno corrente</t>
  </si>
  <si>
    <t>- festività soppresse</t>
  </si>
  <si>
    <t>MALATTIA</t>
  </si>
  <si>
    <t>-malattia</t>
  </si>
  <si>
    <t>-visita medica</t>
  </si>
  <si>
    <t>-ricovero</t>
  </si>
  <si>
    <t>-cure termali</t>
  </si>
  <si>
    <t>-infortunio sul lavoro</t>
  </si>
  <si>
    <t>MATERNITA'</t>
  </si>
  <si>
    <t>-astensione anticipata</t>
  </si>
  <si>
    <t>-congedo maternità</t>
  </si>
  <si>
    <t>-congedo parentale 100% e 30%</t>
  </si>
  <si>
    <t>-malattia figli retribuita</t>
  </si>
  <si>
    <t>ALTRE ASSENZE RETRIBUITE</t>
  </si>
  <si>
    <t>-lutto</t>
  </si>
  <si>
    <t>-matrimonio</t>
  </si>
  <si>
    <t>-permessi Legge 104/92 e congedo ex Legge 104/92</t>
  </si>
  <si>
    <t>-art.19 CCRL 2006 (nascita figli e ricovero parente 1°)</t>
  </si>
  <si>
    <t>-dono sangue</t>
  </si>
  <si>
    <t>-permessi studio</t>
  </si>
  <si>
    <t>-permessi per concorsi ed esami</t>
  </si>
  <si>
    <t>-permesso per grave infermità (3 gg o 18 ore annui)</t>
  </si>
  <si>
    <t>-aspettative retribuite previste per legge</t>
  </si>
  <si>
    <t>ALTRE ASSENZE NON RETRIBUITE</t>
  </si>
  <si>
    <t>-sciopero</t>
  </si>
  <si>
    <t>-aspettative per motivi personali</t>
  </si>
  <si>
    <t>-congedo non retribuito per gravi motivi familiari</t>
  </si>
  <si>
    <t>-malattia figli non retribuita</t>
  </si>
  <si>
    <t>-congedo parentale non retribuito</t>
  </si>
  <si>
    <t>GENNAIO 2025</t>
  </si>
  <si>
    <t>SERVIZIO RIFIUTI E STRADE</t>
  </si>
  <si>
    <t>FEBBRAIO 2025</t>
  </si>
  <si>
    <t>MARZO 2025</t>
  </si>
  <si>
    <t>APRILE 2025</t>
  </si>
  <si>
    <t>DETTAGLIO DI ASSENZA E PRESENZA RIFERITE AI DIPENDENTI DEL COMUNE SUDDIVISE PER UFFICIO/SERVIZIO DI APPARTENENZA</t>
  </si>
  <si>
    <t>UFFICIO/SERVIZIO</t>
  </si>
  <si>
    <t>MAGGIO 2025</t>
  </si>
  <si>
    <t>GIUGNO 2025</t>
  </si>
  <si>
    <t xml:space="preserve">MALATTIA </t>
  </si>
  <si>
    <t>LUGLIO 2025</t>
  </si>
  <si>
    <t xml:space="preserve"> POLIZIA MUNICIPALE</t>
  </si>
  <si>
    <t>POLIZIA MUNICIPALE</t>
  </si>
  <si>
    <t>AGOSTO 2025</t>
  </si>
  <si>
    <t>SETTEMBRE 2025</t>
  </si>
</sst>
</file>

<file path=xl/styles.xml><?xml version="1.0" encoding="utf-8"?>
<styleSheet xmlns="http://schemas.openxmlformats.org/spreadsheetml/2006/main"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1.5"/>
      <name val="Calibri"/>
      <family val="2"/>
      <scheme val="minor"/>
    </font>
    <font>
      <b/>
      <sz val="18"/>
      <name val="Calibri"/>
      <family val="2"/>
      <scheme val="minor"/>
    </font>
    <font>
      <sz val="11.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7" fontId="3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9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0" fillId="0" borderId="0" xfId="0" applyFont="1"/>
    <xf numFmtId="10" fontId="10" fillId="0" borderId="0" xfId="1" applyNumberFormat="1" applyFont="1"/>
    <xf numFmtId="10" fontId="10" fillId="0" borderId="1" xfId="1" applyNumberFormat="1" applyFont="1" applyBorder="1" applyAlignment="1">
      <alignment horizontal="center" vertical="center"/>
    </xf>
    <xf numFmtId="0" fontId="11" fillId="0" borderId="0" xfId="0" applyFont="1"/>
    <xf numFmtId="10" fontId="0" fillId="0" borderId="0" xfId="1" applyNumberFormat="1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0" fontId="14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A25" sqref="A25:A26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52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8" customHeight="1">
      <c r="A13" s="30" t="s">
        <v>11</v>
      </c>
      <c r="B13" s="30">
        <f>21*3</f>
        <v>63</v>
      </c>
      <c r="C13" s="30">
        <v>4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4</v>
      </c>
      <c r="I13" s="30">
        <f>B13-H13</f>
        <v>59</v>
      </c>
      <c r="J13" s="32">
        <f>(H13/B13)*100%</f>
        <v>6.3492063492063489E-2</v>
      </c>
      <c r="K13" s="32">
        <f>(I13/B13)*100%</f>
        <v>0.93650793650793651</v>
      </c>
      <c r="O13"/>
    </row>
    <row r="14" spans="1:15" s="13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/>
    </row>
    <row r="15" spans="1:15" s="12" customFormat="1" ht="18" customHeight="1">
      <c r="A15" s="30" t="s">
        <v>12</v>
      </c>
      <c r="B15" s="30">
        <v>21</v>
      </c>
      <c r="C15" s="30">
        <v>3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5</v>
      </c>
      <c r="I15" s="30">
        <f>B15-H15</f>
        <v>16</v>
      </c>
      <c r="J15" s="32">
        <f>(H15/B15)*100%</f>
        <v>0.23809523809523808</v>
      </c>
      <c r="K15" s="32">
        <f>(I15/B15)*100%</f>
        <v>0.76190476190476186</v>
      </c>
      <c r="O15"/>
    </row>
    <row r="16" spans="1:15" s="13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/>
    </row>
    <row r="17" spans="1:15" s="13" customFormat="1" ht="18" customHeight="1">
      <c r="A17" s="30" t="s">
        <v>13</v>
      </c>
      <c r="B17" s="30">
        <v>21</v>
      </c>
      <c r="C17" s="30">
        <v>3</v>
      </c>
      <c r="D17" s="30">
        <v>0</v>
      </c>
      <c r="E17" s="30">
        <v>0</v>
      </c>
      <c r="F17" s="30">
        <v>0</v>
      </c>
      <c r="G17" s="30">
        <v>0</v>
      </c>
      <c r="H17" s="30">
        <f>G17+F17+E17+D17+C17</f>
        <v>3</v>
      </c>
      <c r="I17" s="30">
        <f>B17-H17</f>
        <v>18</v>
      </c>
      <c r="J17" s="32">
        <f>(H17/B17)*100%</f>
        <v>0.14285714285714285</v>
      </c>
      <c r="K17" s="32">
        <f>(I17/B17)*100%</f>
        <v>0.8571428571428571</v>
      </c>
      <c r="O17"/>
    </row>
    <row r="18" spans="1:15" s="13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/>
    </row>
    <row r="19" spans="1:15" s="13" customFormat="1" ht="18" customHeight="1">
      <c r="A19" s="36" t="s">
        <v>14</v>
      </c>
      <c r="B19" s="30">
        <f>25*3</f>
        <v>75</v>
      </c>
      <c r="C19" s="30">
        <f>5</f>
        <v>5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5</v>
      </c>
      <c r="I19" s="30">
        <f>B19-H19</f>
        <v>70</v>
      </c>
      <c r="J19" s="32">
        <f>(H19/B19)*100%</f>
        <v>6.6666666666666666E-2</v>
      </c>
      <c r="K19" s="32">
        <f>(I19/B19)*100%</f>
        <v>0.93333333333333335</v>
      </c>
      <c r="O19"/>
    </row>
    <row r="20" spans="1:15" s="13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13" customFormat="1" ht="18" customHeight="1">
      <c r="A21" s="30" t="s">
        <v>15</v>
      </c>
      <c r="B21" s="30">
        <v>25</v>
      </c>
      <c r="C21" s="30">
        <v>0</v>
      </c>
      <c r="D21" s="30">
        <v>6</v>
      </c>
      <c r="E21" s="30">
        <v>0</v>
      </c>
      <c r="F21" s="30">
        <v>3</v>
      </c>
      <c r="G21" s="30">
        <v>0</v>
      </c>
      <c r="H21" s="30">
        <f>G21+F21+E21+D21+C21</f>
        <v>9</v>
      </c>
      <c r="I21" s="30">
        <f>B21-H21</f>
        <v>16</v>
      </c>
      <c r="J21" s="32">
        <f>(H21/B21)*100%</f>
        <v>0.36</v>
      </c>
      <c r="K21" s="32">
        <f>(I21/B21)*100%</f>
        <v>0.64</v>
      </c>
    </row>
    <row r="22" spans="1:15" s="13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13" customFormat="1" ht="18" customHeight="1">
      <c r="A23" s="30" t="s">
        <v>63</v>
      </c>
      <c r="B23" s="30">
        <f>25*3</f>
        <v>75</v>
      </c>
      <c r="C23" s="30">
        <v>9</v>
      </c>
      <c r="D23" s="30">
        <v>22</v>
      </c>
      <c r="E23" s="30">
        <v>0</v>
      </c>
      <c r="F23" s="30">
        <v>0</v>
      </c>
      <c r="G23" s="30">
        <v>0</v>
      </c>
      <c r="H23" s="30">
        <f>G23+F23+E23+D23+C23</f>
        <v>31</v>
      </c>
      <c r="I23" s="30">
        <f>B23-H23</f>
        <v>44</v>
      </c>
      <c r="J23" s="32">
        <f>(H23/B23)*100%</f>
        <v>0.41333333333333333</v>
      </c>
      <c r="K23" s="32">
        <f>(I23/B23)*100%</f>
        <v>0.58666666666666667</v>
      </c>
    </row>
    <row r="24" spans="1:15" s="13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13" customFormat="1" ht="18" customHeight="1">
      <c r="A25" s="30" t="s">
        <v>16</v>
      </c>
      <c r="B25" s="30">
        <f>21+21+20</f>
        <v>62</v>
      </c>
      <c r="C25" s="30">
        <v>4</v>
      </c>
      <c r="D25" s="30">
        <v>2</v>
      </c>
      <c r="E25" s="30">
        <v>1</v>
      </c>
      <c r="F25" s="30">
        <v>0</v>
      </c>
      <c r="G25" s="30">
        <v>0</v>
      </c>
      <c r="H25" s="30">
        <f>G25+F25+E25+D25+C25</f>
        <v>7</v>
      </c>
      <c r="I25" s="30">
        <f>B25-H25</f>
        <v>55</v>
      </c>
      <c r="J25" s="32">
        <f>(H25/B25)*100%</f>
        <v>0.11290322580645161</v>
      </c>
      <c r="K25" s="32">
        <f>(I25/B25)*100%</f>
        <v>0.88709677419354838</v>
      </c>
    </row>
    <row r="26" spans="1:15" s="13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13" customFormat="1" ht="18" customHeight="1">
      <c r="A27" s="30" t="s">
        <v>53</v>
      </c>
      <c r="B27" s="30">
        <v>25</v>
      </c>
      <c r="C27" s="30">
        <v>3</v>
      </c>
      <c r="D27" s="30">
        <v>6</v>
      </c>
      <c r="E27" s="30">
        <v>0</v>
      </c>
      <c r="F27" s="30">
        <v>0</v>
      </c>
      <c r="G27" s="30">
        <v>0</v>
      </c>
      <c r="H27" s="30">
        <f>G27+F27+E27+D27+C27</f>
        <v>9</v>
      </c>
      <c r="I27" s="30">
        <f>B27-H27</f>
        <v>16</v>
      </c>
      <c r="J27" s="32">
        <f>(H27/B27)*100%</f>
        <v>0.36</v>
      </c>
      <c r="K27" s="32">
        <f>(I27/B27)*100%</f>
        <v>0.64</v>
      </c>
    </row>
    <row r="28" spans="1:15" s="13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13" customFormat="1" ht="18" customHeight="1">
      <c r="A29" s="30" t="s">
        <v>17</v>
      </c>
      <c r="B29" s="30">
        <f>21*5</f>
        <v>105</v>
      </c>
      <c r="C29" s="30">
        <v>7</v>
      </c>
      <c r="D29" s="30">
        <v>4</v>
      </c>
      <c r="E29" s="30">
        <v>0</v>
      </c>
      <c r="F29" s="30">
        <v>0</v>
      </c>
      <c r="G29" s="30">
        <v>0</v>
      </c>
      <c r="H29" s="30">
        <f>G29+F29+E29+D29+C29</f>
        <v>11</v>
      </c>
      <c r="I29" s="30">
        <f>B29-H29</f>
        <v>94</v>
      </c>
      <c r="J29" s="32">
        <f>(H29/B29)*100%</f>
        <v>0.10476190476190476</v>
      </c>
      <c r="K29" s="32">
        <f>(I29/B29)*100%</f>
        <v>0.89523809523809528</v>
      </c>
    </row>
    <row r="30" spans="1:15" s="13" customFormat="1" ht="18" customHeight="1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13" customFormat="1" ht="18" customHeight="1">
      <c r="A31" s="30" t="s">
        <v>18</v>
      </c>
      <c r="B31" s="34">
        <f>21*5</f>
        <v>105</v>
      </c>
      <c r="C31" s="34">
        <v>5</v>
      </c>
      <c r="D31" s="34">
        <v>0</v>
      </c>
      <c r="E31" s="34">
        <v>1</v>
      </c>
      <c r="F31" s="34">
        <v>0</v>
      </c>
      <c r="G31" s="34">
        <v>0</v>
      </c>
      <c r="H31" s="34">
        <f>G31+F31+E31+D31+C31</f>
        <v>6</v>
      </c>
      <c r="I31" s="34">
        <f>B31-H31</f>
        <v>99</v>
      </c>
      <c r="J31" s="35">
        <f>(H31/B31)*100%</f>
        <v>5.7142857142857141E-2</v>
      </c>
      <c r="K31" s="35">
        <f>(I31/B31)*100%</f>
        <v>0.94285714285714284</v>
      </c>
    </row>
    <row r="32" spans="1:15" s="13" customFormat="1" ht="18" customHeight="1">
      <c r="A32" s="31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>
      <c r="A34" s="24" t="s">
        <v>19</v>
      </c>
      <c r="B34" s="25">
        <f>SUM(B13:B33)</f>
        <v>577</v>
      </c>
      <c r="C34" s="25">
        <f t="shared" ref="C34:I34" si="0">SUM(C13:C33)</f>
        <v>43</v>
      </c>
      <c r="D34" s="25">
        <f t="shared" si="0"/>
        <v>40</v>
      </c>
      <c r="E34" s="25">
        <f t="shared" si="0"/>
        <v>2</v>
      </c>
      <c r="F34" s="25">
        <f t="shared" si="0"/>
        <v>5</v>
      </c>
      <c r="G34" s="25">
        <f t="shared" si="0"/>
        <v>0</v>
      </c>
      <c r="H34" s="25">
        <f t="shared" si="0"/>
        <v>90</v>
      </c>
      <c r="I34" s="25">
        <f t="shared" si="0"/>
        <v>487</v>
      </c>
      <c r="J34" s="26">
        <f>SUM(J13:J33)</f>
        <v>1.9192524321556579</v>
      </c>
      <c r="K34" s="26">
        <f>SUM(K13:K33)</f>
        <v>8.080747567844341</v>
      </c>
    </row>
    <row r="35" spans="1:11">
      <c r="J35" s="18"/>
      <c r="K35" s="18"/>
    </row>
    <row r="36" spans="1:11">
      <c r="J36" s="18"/>
      <c r="K36" s="18"/>
    </row>
    <row r="37" spans="1:11" ht="15.75">
      <c r="A37" s="19" t="s">
        <v>20</v>
      </c>
      <c r="J37" s="18"/>
      <c r="K37" s="18"/>
    </row>
    <row r="38" spans="1:11">
      <c r="A38" s="20"/>
      <c r="J38" s="18"/>
      <c r="K38" s="18"/>
    </row>
    <row r="39" spans="1:11" ht="15.75">
      <c r="A39" s="19" t="s">
        <v>21</v>
      </c>
      <c r="J39" s="18"/>
      <c r="K39" s="18"/>
    </row>
    <row r="40" spans="1:11">
      <c r="A40" s="21" t="s">
        <v>22</v>
      </c>
      <c r="J40" s="18"/>
      <c r="K40" s="18"/>
    </row>
    <row r="41" spans="1:11">
      <c r="A41" s="21" t="s">
        <v>23</v>
      </c>
      <c r="J41" s="18"/>
      <c r="K41" s="18"/>
    </row>
    <row r="42" spans="1:11">
      <c r="A42" s="21" t="s">
        <v>24</v>
      </c>
      <c r="J42" s="18"/>
      <c r="K42" s="18"/>
    </row>
    <row r="43" spans="1:11">
      <c r="A43" s="20"/>
      <c r="J43" s="18"/>
      <c r="K43" s="18"/>
    </row>
    <row r="44" spans="1:11" ht="15.75">
      <c r="A44" s="19" t="s">
        <v>25</v>
      </c>
      <c r="J44" s="18"/>
      <c r="K44" s="18"/>
    </row>
    <row r="45" spans="1:11">
      <c r="A45" s="21" t="s">
        <v>26</v>
      </c>
      <c r="J45" s="18"/>
      <c r="K45" s="18"/>
    </row>
    <row r="46" spans="1:11">
      <c r="A46" s="21" t="s">
        <v>27</v>
      </c>
    </row>
    <row r="47" spans="1:11">
      <c r="A47" s="21" t="s">
        <v>28</v>
      </c>
    </row>
    <row r="48" spans="1:11">
      <c r="A48" s="21" t="s">
        <v>29</v>
      </c>
    </row>
    <row r="49" spans="1:1">
      <c r="A49" s="21" t="s">
        <v>30</v>
      </c>
    </row>
    <row r="50" spans="1:1">
      <c r="A50" s="20"/>
    </row>
    <row r="51" spans="1:1" ht="15.75">
      <c r="A51" s="19" t="s">
        <v>31</v>
      </c>
    </row>
    <row r="52" spans="1:1">
      <c r="A52" s="21" t="s">
        <v>32</v>
      </c>
    </row>
    <row r="53" spans="1:1">
      <c r="A53" s="21" t="s">
        <v>33</v>
      </c>
    </row>
    <row r="54" spans="1:1">
      <c r="A54" s="21" t="s">
        <v>34</v>
      </c>
    </row>
    <row r="55" spans="1:1">
      <c r="A55" s="21" t="s">
        <v>35</v>
      </c>
    </row>
    <row r="56" spans="1:1">
      <c r="A56" s="20"/>
    </row>
    <row r="57" spans="1:1" ht="15.75">
      <c r="A57" s="19" t="s">
        <v>36</v>
      </c>
    </row>
    <row r="58" spans="1:1">
      <c r="A58" s="21" t="s">
        <v>37</v>
      </c>
    </row>
    <row r="59" spans="1:1">
      <c r="A59" s="21" t="s">
        <v>38</v>
      </c>
    </row>
    <row r="60" spans="1:1">
      <c r="A60" s="21" t="s">
        <v>39</v>
      </c>
    </row>
    <row r="61" spans="1:1">
      <c r="A61" s="21" t="s">
        <v>40</v>
      </c>
    </row>
    <row r="62" spans="1:1">
      <c r="A62" s="21" t="s">
        <v>41</v>
      </c>
    </row>
    <row r="63" spans="1:1">
      <c r="A63" s="21" t="s">
        <v>42</v>
      </c>
    </row>
    <row r="64" spans="1:1">
      <c r="A64" s="21" t="s">
        <v>43</v>
      </c>
    </row>
    <row r="65" spans="1:1">
      <c r="A65" s="21" t="s">
        <v>44</v>
      </c>
    </row>
    <row r="66" spans="1:1">
      <c r="A66" s="21" t="s">
        <v>45</v>
      </c>
    </row>
    <row r="67" spans="1:1">
      <c r="A67" s="20"/>
    </row>
    <row r="68" spans="1:1" ht="15.75">
      <c r="A68" s="19" t="s">
        <v>46</v>
      </c>
    </row>
    <row r="69" spans="1:1">
      <c r="A69" s="21" t="s">
        <v>47</v>
      </c>
    </row>
    <row r="70" spans="1:1">
      <c r="A70" s="21" t="s">
        <v>48</v>
      </c>
    </row>
    <row r="71" spans="1:1">
      <c r="A71" s="21" t="s">
        <v>49</v>
      </c>
    </row>
    <row r="72" spans="1:1">
      <c r="A72" s="21" t="s">
        <v>50</v>
      </c>
    </row>
    <row r="73" spans="1:1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F31:F32"/>
    <mergeCell ref="G31:G32"/>
    <mergeCell ref="H31:H32"/>
    <mergeCell ref="I31:I32"/>
    <mergeCell ref="J31:J32"/>
    <mergeCell ref="K31:K32"/>
    <mergeCell ref="G29:G30"/>
    <mergeCell ref="H29:H30"/>
    <mergeCell ref="I29:I30"/>
    <mergeCell ref="J29:J30"/>
    <mergeCell ref="K29:K30"/>
    <mergeCell ref="F29:F30"/>
    <mergeCell ref="G27:G28"/>
    <mergeCell ref="A27:A28"/>
    <mergeCell ref="H27:H28"/>
    <mergeCell ref="I27:I28"/>
    <mergeCell ref="J27:J28"/>
    <mergeCell ref="K27:K28"/>
    <mergeCell ref="B27:B28"/>
    <mergeCell ref="C27:C28"/>
    <mergeCell ref="D27:D28"/>
    <mergeCell ref="E27:E28"/>
    <mergeCell ref="F27:F28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A15" sqref="A15:A16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54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8" customHeight="1">
      <c r="A13" s="30" t="s">
        <v>11</v>
      </c>
      <c r="B13" s="30">
        <f>19*3</f>
        <v>57</v>
      </c>
      <c r="C13" s="30">
        <v>1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</v>
      </c>
      <c r="I13" s="30">
        <f>B13-H13</f>
        <v>56</v>
      </c>
      <c r="J13" s="32">
        <f>(H13/B13)*100%</f>
        <v>1.7543859649122806E-2</v>
      </c>
      <c r="K13" s="32">
        <f>(I13/B13)*100%</f>
        <v>0.98245614035087714</v>
      </c>
      <c r="O13"/>
    </row>
    <row r="14" spans="1:15" s="13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/>
    </row>
    <row r="15" spans="1:15" s="12" customFormat="1" ht="18" customHeight="1">
      <c r="A15" s="30" t="s">
        <v>12</v>
      </c>
      <c r="B15" s="30">
        <v>19</v>
      </c>
      <c r="C15" s="30">
        <v>2</v>
      </c>
      <c r="D15" s="30">
        <v>0</v>
      </c>
      <c r="E15" s="30">
        <v>0</v>
      </c>
      <c r="F15" s="30">
        <v>1</v>
      </c>
      <c r="G15" s="30">
        <v>0</v>
      </c>
      <c r="H15" s="30">
        <f>G15+F15+E15+D15+C15</f>
        <v>3</v>
      </c>
      <c r="I15" s="30">
        <f>B15-H15</f>
        <v>16</v>
      </c>
      <c r="J15" s="32">
        <f>(H15/B15)*100%</f>
        <v>0.15789473684210525</v>
      </c>
      <c r="K15" s="32">
        <f>(I15/B15)*100%</f>
        <v>0.84210526315789469</v>
      </c>
      <c r="O15"/>
    </row>
    <row r="16" spans="1:15" s="13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/>
    </row>
    <row r="17" spans="1:15" s="13" customFormat="1" ht="18" customHeight="1">
      <c r="A17" s="30" t="s">
        <v>13</v>
      </c>
      <c r="B17" s="30">
        <v>19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10</v>
      </c>
      <c r="J17" s="32">
        <f>(H17/B17)*100%</f>
        <v>0.47368421052631576</v>
      </c>
      <c r="K17" s="32">
        <f>(I17/B17)*100%</f>
        <v>0.52631578947368418</v>
      </c>
      <c r="O17"/>
    </row>
    <row r="18" spans="1:15" s="13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/>
    </row>
    <row r="19" spans="1:15" s="13" customFormat="1" ht="18" customHeight="1">
      <c r="A19" s="36" t="s">
        <v>14</v>
      </c>
      <c r="B19" s="30">
        <f>23*3</f>
        <v>69</v>
      </c>
      <c r="C19" s="30">
        <v>3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3</v>
      </c>
      <c r="I19" s="30">
        <f>B19-H19</f>
        <v>66</v>
      </c>
      <c r="J19" s="32">
        <f>(H19/B19)*100%</f>
        <v>4.3478260869565216E-2</v>
      </c>
      <c r="K19" s="32">
        <f>(I19/B19)*100%</f>
        <v>0.95652173913043481</v>
      </c>
      <c r="O19"/>
    </row>
    <row r="20" spans="1:15" s="13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13" customFormat="1" ht="18" customHeight="1">
      <c r="A21" s="30" t="s">
        <v>15</v>
      </c>
      <c r="B21" s="30">
        <v>23</v>
      </c>
      <c r="C21" s="30">
        <v>7</v>
      </c>
      <c r="D21" s="30">
        <v>4</v>
      </c>
      <c r="E21" s="30">
        <v>0</v>
      </c>
      <c r="F21" s="30">
        <v>2</v>
      </c>
      <c r="G21" s="30">
        <v>0</v>
      </c>
      <c r="H21" s="30">
        <f>G21+F21+E21+D21+C21</f>
        <v>13</v>
      </c>
      <c r="I21" s="30">
        <f>B21-H21</f>
        <v>10</v>
      </c>
      <c r="J21" s="32">
        <f>(H21/B21)*100%</f>
        <v>0.56521739130434778</v>
      </c>
      <c r="K21" s="32">
        <f>(I21/B21)*100%</f>
        <v>0.43478260869565216</v>
      </c>
    </row>
    <row r="22" spans="1:15" s="13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13" customFormat="1" ht="18" customHeight="1">
      <c r="A23" s="30" t="s">
        <v>63</v>
      </c>
      <c r="B23" s="30">
        <v>69</v>
      </c>
      <c r="C23" s="30">
        <v>1</v>
      </c>
      <c r="D23" s="30">
        <v>12</v>
      </c>
      <c r="E23" s="30">
        <v>0</v>
      </c>
      <c r="F23" s="30">
        <v>0</v>
      </c>
      <c r="G23" s="30">
        <v>0</v>
      </c>
      <c r="H23" s="30">
        <f>G23+F23+E23+D23+C23</f>
        <v>13</v>
      </c>
      <c r="I23" s="30">
        <f>B23-H23</f>
        <v>56</v>
      </c>
      <c r="J23" s="32">
        <f>(H23/B23)*100%</f>
        <v>0.18840579710144928</v>
      </c>
      <c r="K23" s="32">
        <f>(I23/B23)*100%</f>
        <v>0.81159420289855078</v>
      </c>
    </row>
    <row r="24" spans="1:15" s="13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13" customFormat="1" ht="18" customHeight="1">
      <c r="A25" s="30" t="s">
        <v>16</v>
      </c>
      <c r="B25" s="30">
        <v>57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0</v>
      </c>
      <c r="I25" s="30">
        <f>B25-H25</f>
        <v>57</v>
      </c>
      <c r="J25" s="32">
        <f>(H25/B25)*100%</f>
        <v>0</v>
      </c>
      <c r="K25" s="32">
        <f>(I25/B25)*100%</f>
        <v>1</v>
      </c>
    </row>
    <row r="26" spans="1:15" s="13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13" customFormat="1" ht="18" customHeight="1">
      <c r="A27" s="30" t="s">
        <v>53</v>
      </c>
      <c r="B27" s="30">
        <v>23</v>
      </c>
      <c r="C27" s="30">
        <v>2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2</v>
      </c>
      <c r="I27" s="30">
        <f>B27-H27</f>
        <v>21</v>
      </c>
      <c r="J27" s="32">
        <f>(H27/B27)*100%</f>
        <v>8.6956521739130432E-2</v>
      </c>
      <c r="K27" s="32">
        <f>(I27/B27)*100%</f>
        <v>0.91304347826086951</v>
      </c>
    </row>
    <row r="28" spans="1:15" s="13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13" customFormat="1" ht="18" customHeight="1">
      <c r="A29" s="30" t="s">
        <v>17</v>
      </c>
      <c r="B29" s="30">
        <f>19*5</f>
        <v>95</v>
      </c>
      <c r="C29" s="30">
        <v>5</v>
      </c>
      <c r="D29" s="30">
        <v>4</v>
      </c>
      <c r="E29" s="30">
        <v>0</v>
      </c>
      <c r="F29" s="30">
        <v>1</v>
      </c>
      <c r="G29" s="30">
        <v>0</v>
      </c>
      <c r="H29" s="30">
        <f>G29+F29+E29+D29+C29</f>
        <v>10</v>
      </c>
      <c r="I29" s="30">
        <f>B29-H29</f>
        <v>85</v>
      </c>
      <c r="J29" s="32">
        <f>(H29/B29)*100%</f>
        <v>0.10526315789473684</v>
      </c>
      <c r="K29" s="32">
        <f>(I29/B29)*100%</f>
        <v>0.89473684210526316</v>
      </c>
    </row>
    <row r="30" spans="1:15" s="13" customFormat="1" ht="18" customHeight="1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13" customFormat="1" ht="18" customHeight="1">
      <c r="A31" s="34" t="s">
        <v>18</v>
      </c>
      <c r="B31" s="34">
        <f>19+19+19+18+19</f>
        <v>94</v>
      </c>
      <c r="C31" s="34">
        <v>8</v>
      </c>
      <c r="D31" s="34">
        <v>3</v>
      </c>
      <c r="E31" s="34">
        <v>0</v>
      </c>
      <c r="F31" s="34">
        <v>0</v>
      </c>
      <c r="G31" s="34">
        <v>0</v>
      </c>
      <c r="H31" s="34">
        <f>G31+F31+E31+D31+C31</f>
        <v>11</v>
      </c>
      <c r="I31" s="34">
        <f>B31-H31</f>
        <v>83</v>
      </c>
      <c r="J31" s="35">
        <f>(H31/B31)*100%</f>
        <v>0.11702127659574468</v>
      </c>
      <c r="K31" s="35">
        <f>(I31/B31)*100%</f>
        <v>0.88297872340425532</v>
      </c>
    </row>
    <row r="32" spans="1:15" s="13" customFormat="1" ht="18" customHeight="1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7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>
      <c r="A34" s="24" t="s">
        <v>19</v>
      </c>
      <c r="B34" s="25">
        <f>SUM(B13:B33)</f>
        <v>525</v>
      </c>
      <c r="C34" s="25">
        <f t="shared" ref="C34:I34" si="0">SUM(C13:C33)</f>
        <v>35</v>
      </c>
      <c r="D34" s="25">
        <f t="shared" si="0"/>
        <v>23</v>
      </c>
      <c r="E34" s="25">
        <f t="shared" si="0"/>
        <v>0</v>
      </c>
      <c r="F34" s="25">
        <f t="shared" si="0"/>
        <v>7</v>
      </c>
      <c r="G34" s="25">
        <f t="shared" si="0"/>
        <v>0</v>
      </c>
      <c r="H34" s="25">
        <f t="shared" si="0"/>
        <v>65</v>
      </c>
      <c r="I34" s="25">
        <f t="shared" si="0"/>
        <v>460</v>
      </c>
      <c r="J34" s="26">
        <f>SUM(J13:J33)</f>
        <v>1.7554652125225179</v>
      </c>
      <c r="K34" s="26">
        <f>SUM(K13:K33)</f>
        <v>8.2445347874774821</v>
      </c>
    </row>
    <row r="35" spans="1:11">
      <c r="J35" s="18"/>
      <c r="K35" s="18"/>
    </row>
    <row r="37" spans="1:11" ht="15.75">
      <c r="A37" s="19" t="s">
        <v>20</v>
      </c>
      <c r="J37" s="18"/>
      <c r="K37" s="18"/>
    </row>
    <row r="38" spans="1:11">
      <c r="A38" s="20"/>
      <c r="J38" s="18"/>
      <c r="K38" s="18"/>
    </row>
    <row r="39" spans="1:11" ht="15.75">
      <c r="A39" s="19" t="s">
        <v>21</v>
      </c>
      <c r="J39" s="18"/>
      <c r="K39" s="18"/>
    </row>
    <row r="40" spans="1:11">
      <c r="A40" s="21" t="s">
        <v>22</v>
      </c>
      <c r="J40" s="18"/>
      <c r="K40" s="18"/>
    </row>
    <row r="41" spans="1:11">
      <c r="A41" s="21" t="s">
        <v>23</v>
      </c>
      <c r="J41" s="18"/>
      <c r="K41" s="18"/>
    </row>
    <row r="42" spans="1:11">
      <c r="A42" s="21" t="s">
        <v>24</v>
      </c>
      <c r="J42" s="18"/>
      <c r="K42" s="18"/>
    </row>
    <row r="43" spans="1:11">
      <c r="A43" s="20"/>
      <c r="J43" s="18"/>
      <c r="K43" s="18"/>
    </row>
    <row r="44" spans="1:11" ht="15.75">
      <c r="A44" s="19" t="s">
        <v>25</v>
      </c>
      <c r="J44" s="18"/>
      <c r="K44" s="18"/>
    </row>
    <row r="45" spans="1:11">
      <c r="A45" s="21" t="s">
        <v>26</v>
      </c>
      <c r="J45" s="18"/>
      <c r="K45" s="18"/>
    </row>
    <row r="46" spans="1:11">
      <c r="A46" s="21" t="s">
        <v>27</v>
      </c>
    </row>
    <row r="47" spans="1:11">
      <c r="A47" s="21" t="s">
        <v>28</v>
      </c>
    </row>
    <row r="48" spans="1:11">
      <c r="A48" s="21" t="s">
        <v>29</v>
      </c>
    </row>
    <row r="49" spans="1:1">
      <c r="A49" s="21" t="s">
        <v>30</v>
      </c>
    </row>
    <row r="50" spans="1:1">
      <c r="A50" s="20"/>
    </row>
    <row r="51" spans="1:1" ht="15.75">
      <c r="A51" s="19" t="s">
        <v>31</v>
      </c>
    </row>
    <row r="52" spans="1:1">
      <c r="A52" s="21" t="s">
        <v>32</v>
      </c>
    </row>
    <row r="53" spans="1:1">
      <c r="A53" s="21" t="s">
        <v>33</v>
      </c>
    </row>
    <row r="54" spans="1:1">
      <c r="A54" s="21" t="s">
        <v>34</v>
      </c>
    </row>
    <row r="55" spans="1:1">
      <c r="A55" s="21" t="s">
        <v>35</v>
      </c>
    </row>
    <row r="56" spans="1:1">
      <c r="A56" s="20"/>
    </row>
    <row r="57" spans="1:1" ht="15.75">
      <c r="A57" s="19" t="s">
        <v>36</v>
      </c>
    </row>
    <row r="58" spans="1:1">
      <c r="A58" s="21" t="s">
        <v>37</v>
      </c>
    </row>
    <row r="59" spans="1:1">
      <c r="A59" s="21" t="s">
        <v>38</v>
      </c>
    </row>
    <row r="60" spans="1:1">
      <c r="A60" s="21" t="s">
        <v>39</v>
      </c>
    </row>
    <row r="61" spans="1:1">
      <c r="A61" s="21" t="s">
        <v>40</v>
      </c>
    </row>
    <row r="62" spans="1:1">
      <c r="A62" s="21" t="s">
        <v>41</v>
      </c>
    </row>
    <row r="63" spans="1:1">
      <c r="A63" s="21" t="s">
        <v>42</v>
      </c>
    </row>
    <row r="64" spans="1:1">
      <c r="A64" s="21" t="s">
        <v>43</v>
      </c>
    </row>
    <row r="65" spans="1:1">
      <c r="A65" s="21" t="s">
        <v>44</v>
      </c>
    </row>
    <row r="66" spans="1:1">
      <c r="A66" s="21" t="s">
        <v>45</v>
      </c>
    </row>
    <row r="67" spans="1:1">
      <c r="A67" s="20"/>
    </row>
    <row r="68" spans="1:1" ht="15.75">
      <c r="A68" s="19" t="s">
        <v>46</v>
      </c>
    </row>
    <row r="69" spans="1:1">
      <c r="A69" s="21" t="s">
        <v>47</v>
      </c>
    </row>
    <row r="70" spans="1:1">
      <c r="A70" s="21" t="s">
        <v>48</v>
      </c>
    </row>
    <row r="71" spans="1:1">
      <c r="A71" s="21" t="s">
        <v>49</v>
      </c>
    </row>
    <row r="72" spans="1:1">
      <c r="A72" s="21" t="s">
        <v>50</v>
      </c>
    </row>
    <row r="73" spans="1:1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C23" sqref="C23:C24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55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>
      <c r="A13" s="30" t="s">
        <v>11</v>
      </c>
      <c r="B13" s="30">
        <v>63</v>
      </c>
      <c r="C13" s="30">
        <v>5</v>
      </c>
      <c r="D13" s="30">
        <v>1</v>
      </c>
      <c r="E13" s="30">
        <v>0</v>
      </c>
      <c r="F13" s="30">
        <v>0</v>
      </c>
      <c r="G13" s="30">
        <v>0</v>
      </c>
      <c r="H13" s="30">
        <f>G13+F13+E13+D13+C13</f>
        <v>6</v>
      </c>
      <c r="I13" s="30">
        <f>B13-H13</f>
        <v>57</v>
      </c>
      <c r="J13" s="32">
        <f>(H13/B13)*100%</f>
        <v>9.5238095238095233E-2</v>
      </c>
      <c r="K13" s="32">
        <f>(I13/B13)*100%</f>
        <v>0.90476190476190477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21</v>
      </c>
      <c r="C15" s="30">
        <v>0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2</v>
      </c>
      <c r="I15" s="30">
        <f>B15-H15</f>
        <v>19</v>
      </c>
      <c r="J15" s="32">
        <f>(H15/B15)*100%</f>
        <v>9.5238095238095233E-2</v>
      </c>
      <c r="K15" s="32">
        <f>(I15/B15)*100%</f>
        <v>0.90476190476190477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21</v>
      </c>
      <c r="C17" s="30">
        <v>7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9</v>
      </c>
      <c r="I17" s="30">
        <f>B17-H17</f>
        <v>12</v>
      </c>
      <c r="J17" s="32">
        <f>(H17/B17)*100%</f>
        <v>0.42857142857142855</v>
      </c>
      <c r="K17" s="32">
        <f>(I17/B17)*100%</f>
        <v>0.5714285714285714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f>26*3</f>
        <v>78</v>
      </c>
      <c r="C19" s="30">
        <v>1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</v>
      </c>
      <c r="I19" s="30">
        <f>B19-H19</f>
        <v>77</v>
      </c>
      <c r="J19" s="32">
        <f>(H19/B19)*100%</f>
        <v>1.282051282051282E-2</v>
      </c>
      <c r="K19" s="32">
        <f>(I19/B19)*100%</f>
        <v>0.98717948717948723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26</v>
      </c>
      <c r="C21" s="30">
        <v>2</v>
      </c>
      <c r="D21" s="30">
        <v>9</v>
      </c>
      <c r="E21" s="30">
        <v>0</v>
      </c>
      <c r="F21" s="30">
        <v>2</v>
      </c>
      <c r="G21" s="30">
        <v>0</v>
      </c>
      <c r="H21" s="30">
        <f>G21+F21+E21+D21+C21</f>
        <v>13</v>
      </c>
      <c r="I21" s="30">
        <f>B21-H21</f>
        <v>13</v>
      </c>
      <c r="J21" s="32">
        <f>(H21/B21)*100%</f>
        <v>0.5</v>
      </c>
      <c r="K21" s="32">
        <f>(I21/B21)*100%</f>
        <v>0.5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63</v>
      </c>
      <c r="B23" s="30">
        <f>26*3</f>
        <v>78</v>
      </c>
      <c r="C23" s="30">
        <v>5</v>
      </c>
      <c r="D23" s="30">
        <v>10</v>
      </c>
      <c r="E23" s="30">
        <v>0</v>
      </c>
      <c r="F23" s="30">
        <v>0</v>
      </c>
      <c r="G23" s="30">
        <v>0</v>
      </c>
      <c r="H23" s="30">
        <f>G23+F23+E23+D23+C23</f>
        <v>15</v>
      </c>
      <c r="I23" s="30">
        <f>B23-H23</f>
        <v>63</v>
      </c>
      <c r="J23" s="32">
        <f>(H23/B23)*100%</f>
        <v>0.19230769230769232</v>
      </c>
      <c r="K23" s="32">
        <f>(I23/B23)*100%</f>
        <v>0.80769230769230771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f>21*3</f>
        <v>63</v>
      </c>
      <c r="C25" s="30">
        <v>2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2</v>
      </c>
      <c r="I25" s="30">
        <f>B25-H25</f>
        <v>61</v>
      </c>
      <c r="J25" s="32">
        <f>(H25/B25)*100%</f>
        <v>3.1746031746031744E-2</v>
      </c>
      <c r="K25" s="32">
        <f>(I25/B25)*100%</f>
        <v>0.96825396825396826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53</v>
      </c>
      <c r="B27" s="30">
        <v>26</v>
      </c>
      <c r="C27" s="30">
        <v>7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7</v>
      </c>
      <c r="I27" s="30">
        <f>B27-H27</f>
        <v>19</v>
      </c>
      <c r="J27" s="32">
        <f>(H27/B27)*100%</f>
        <v>0.26923076923076922</v>
      </c>
      <c r="K27" s="32">
        <f>(I27/B27)*100%</f>
        <v>0.73076923076923073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0" t="s">
        <v>17</v>
      </c>
      <c r="B29" s="30">
        <f>21*5</f>
        <v>105</v>
      </c>
      <c r="C29" s="30">
        <v>13</v>
      </c>
      <c r="D29" s="30">
        <v>0</v>
      </c>
      <c r="E29" s="30">
        <v>0</v>
      </c>
      <c r="F29" s="30">
        <v>0</v>
      </c>
      <c r="G29" s="30">
        <v>0</v>
      </c>
      <c r="H29" s="30">
        <f>G29+F29+E29+D29+C29</f>
        <v>13</v>
      </c>
      <c r="I29" s="30">
        <f>B29-H29</f>
        <v>92</v>
      </c>
      <c r="J29" s="32">
        <f>(H29/B29)*100%</f>
        <v>0.12380952380952381</v>
      </c>
      <c r="K29" s="32">
        <f>(I29/B29)*100%</f>
        <v>0.87619047619047619</v>
      </c>
    </row>
    <row r="30" spans="1:15" s="28" customFormat="1" ht="18" customHeight="1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28" customFormat="1" ht="18" customHeight="1">
      <c r="A31" s="34" t="s">
        <v>18</v>
      </c>
      <c r="B31" s="34">
        <f>21+21+21+21+20</f>
        <v>104</v>
      </c>
      <c r="C31" s="34">
        <v>7</v>
      </c>
      <c r="D31" s="34">
        <v>0</v>
      </c>
      <c r="E31" s="34">
        <v>1</v>
      </c>
      <c r="F31" s="34">
        <v>0</v>
      </c>
      <c r="G31" s="34">
        <v>0</v>
      </c>
      <c r="H31" s="34">
        <f>G31+F31+E31+D31+C31</f>
        <v>8</v>
      </c>
      <c r="I31" s="34">
        <f>B31-H31</f>
        <v>96</v>
      </c>
      <c r="J31" s="35">
        <f>(H31/B31)*100%</f>
        <v>7.6923076923076927E-2</v>
      </c>
      <c r="K31" s="35">
        <f>(I31/B31)*100%</f>
        <v>0.92307692307692313</v>
      </c>
    </row>
    <row r="32" spans="1:15" s="28" customFormat="1" ht="18" customHeight="1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>
      <c r="A34" s="24" t="s">
        <v>19</v>
      </c>
      <c r="B34" s="25">
        <f>SUM(B13:B33)</f>
        <v>585</v>
      </c>
      <c r="C34" s="25">
        <f t="shared" ref="C34:I34" si="0">SUM(C13:C33)</f>
        <v>49</v>
      </c>
      <c r="D34" s="25">
        <f t="shared" si="0"/>
        <v>20</v>
      </c>
      <c r="E34" s="25">
        <f t="shared" si="0"/>
        <v>1</v>
      </c>
      <c r="F34" s="25">
        <f t="shared" si="0"/>
        <v>6</v>
      </c>
      <c r="G34" s="25">
        <f t="shared" si="0"/>
        <v>0</v>
      </c>
      <c r="H34" s="25">
        <f t="shared" si="0"/>
        <v>76</v>
      </c>
      <c r="I34" s="25">
        <f t="shared" si="0"/>
        <v>509</v>
      </c>
      <c r="J34" s="26">
        <f>SUM(J13:J33)</f>
        <v>1.8258852258852258</v>
      </c>
      <c r="K34" s="26">
        <f>SUM(K13:K33)</f>
        <v>8.1741147741147753</v>
      </c>
    </row>
    <row r="35" spans="1:11">
      <c r="J35" s="18"/>
      <c r="K35" s="18"/>
    </row>
    <row r="37" spans="1:11" ht="15.75">
      <c r="A37" s="19" t="s">
        <v>20</v>
      </c>
      <c r="J37" s="18"/>
      <c r="K37" s="18"/>
    </row>
    <row r="38" spans="1:11">
      <c r="A38" s="20"/>
      <c r="J38" s="18"/>
      <c r="K38" s="18"/>
    </row>
    <row r="39" spans="1:11" ht="15.75">
      <c r="A39" s="19" t="s">
        <v>21</v>
      </c>
      <c r="J39" s="18"/>
      <c r="K39" s="18"/>
    </row>
    <row r="40" spans="1:11">
      <c r="A40" s="21" t="s">
        <v>22</v>
      </c>
      <c r="J40" s="18"/>
      <c r="K40" s="18"/>
    </row>
    <row r="41" spans="1:11">
      <c r="A41" s="21" t="s">
        <v>23</v>
      </c>
      <c r="J41" s="18"/>
      <c r="K41" s="18"/>
    </row>
    <row r="42" spans="1:11">
      <c r="A42" s="21" t="s">
        <v>24</v>
      </c>
      <c r="J42" s="18"/>
      <c r="K42" s="18"/>
    </row>
    <row r="43" spans="1:11">
      <c r="A43" s="20"/>
      <c r="J43" s="18"/>
      <c r="K43" s="18"/>
    </row>
    <row r="44" spans="1:11" ht="15.75">
      <c r="A44" s="19" t="s">
        <v>25</v>
      </c>
      <c r="J44" s="18"/>
      <c r="K44" s="18"/>
    </row>
    <row r="45" spans="1:11">
      <c r="A45" s="21" t="s">
        <v>26</v>
      </c>
      <c r="J45" s="18"/>
      <c r="K45" s="18"/>
    </row>
    <row r="46" spans="1:11">
      <c r="A46" s="21" t="s">
        <v>27</v>
      </c>
    </row>
    <row r="47" spans="1:11">
      <c r="A47" s="21" t="s">
        <v>28</v>
      </c>
    </row>
    <row r="48" spans="1:11">
      <c r="A48" s="21" t="s">
        <v>29</v>
      </c>
    </row>
    <row r="49" spans="1:1">
      <c r="A49" s="21" t="s">
        <v>30</v>
      </c>
    </row>
    <row r="50" spans="1:1">
      <c r="A50" s="20"/>
    </row>
    <row r="51" spans="1:1" ht="15.75">
      <c r="A51" s="19" t="s">
        <v>31</v>
      </c>
    </row>
    <row r="52" spans="1:1">
      <c r="A52" s="21" t="s">
        <v>32</v>
      </c>
    </row>
    <row r="53" spans="1:1">
      <c r="A53" s="21" t="s">
        <v>33</v>
      </c>
    </row>
    <row r="54" spans="1:1">
      <c r="A54" s="21" t="s">
        <v>34</v>
      </c>
    </row>
    <row r="55" spans="1:1">
      <c r="A55" s="21" t="s">
        <v>35</v>
      </c>
    </row>
    <row r="56" spans="1:1">
      <c r="A56" s="20"/>
    </row>
    <row r="57" spans="1:1" ht="15.75">
      <c r="A57" s="19" t="s">
        <v>36</v>
      </c>
    </row>
    <row r="58" spans="1:1">
      <c r="A58" s="21" t="s">
        <v>37</v>
      </c>
    </row>
    <row r="59" spans="1:1">
      <c r="A59" s="21" t="s">
        <v>38</v>
      </c>
    </row>
    <row r="60" spans="1:1">
      <c r="A60" s="21" t="s">
        <v>39</v>
      </c>
    </row>
    <row r="61" spans="1:1">
      <c r="A61" s="21" t="s">
        <v>40</v>
      </c>
    </row>
    <row r="62" spans="1:1">
      <c r="A62" s="21" t="s">
        <v>41</v>
      </c>
    </row>
    <row r="63" spans="1:1">
      <c r="A63" s="21" t="s">
        <v>42</v>
      </c>
    </row>
    <row r="64" spans="1:1">
      <c r="A64" s="21" t="s">
        <v>43</v>
      </c>
    </row>
    <row r="65" spans="1:1">
      <c r="A65" s="21" t="s">
        <v>44</v>
      </c>
    </row>
    <row r="66" spans="1:1">
      <c r="A66" s="21" t="s">
        <v>45</v>
      </c>
    </row>
    <row r="67" spans="1:1">
      <c r="A67" s="20"/>
    </row>
    <row r="68" spans="1:1" ht="15.75">
      <c r="A68" s="19" t="s">
        <v>46</v>
      </c>
    </row>
    <row r="69" spans="1:1">
      <c r="A69" s="21" t="s">
        <v>47</v>
      </c>
    </row>
    <row r="70" spans="1:1">
      <c r="A70" s="21" t="s">
        <v>48</v>
      </c>
    </row>
    <row r="71" spans="1:1">
      <c r="A71" s="21" t="s">
        <v>49</v>
      </c>
    </row>
    <row r="72" spans="1:1">
      <c r="A72" s="21" t="s">
        <v>50</v>
      </c>
    </row>
    <row r="73" spans="1:1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3"/>
  <sheetViews>
    <sheetView zoomScale="90" zoomScaleNormal="90" workbookViewId="0">
      <selection activeCell="H39" sqref="H39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56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>
      <c r="A13" s="30" t="s">
        <v>11</v>
      </c>
      <c r="B13" s="30">
        <v>60</v>
      </c>
      <c r="C13" s="30">
        <v>8</v>
      </c>
      <c r="D13" s="30">
        <v>4</v>
      </c>
      <c r="E13" s="30">
        <v>0</v>
      </c>
      <c r="F13" s="30">
        <v>0</v>
      </c>
      <c r="G13" s="30">
        <v>0</v>
      </c>
      <c r="H13" s="30">
        <f>G13+F13+E13+D13+C13</f>
        <v>12</v>
      </c>
      <c r="I13" s="30">
        <f>B13-H13</f>
        <v>48</v>
      </c>
      <c r="J13" s="32">
        <f>(H13/B13)*100%</f>
        <v>0.2</v>
      </c>
      <c r="K13" s="32">
        <f>(I13/B13)*100%</f>
        <v>0.8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20</v>
      </c>
      <c r="C15" s="30">
        <v>5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5</v>
      </c>
      <c r="I15" s="30">
        <f>B15-H15</f>
        <v>15</v>
      </c>
      <c r="J15" s="32">
        <f>(H15/B15)*100%</f>
        <v>0.25</v>
      </c>
      <c r="K15" s="32">
        <f>(I15/B15)*100%</f>
        <v>0.75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20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11</v>
      </c>
      <c r="J17" s="32">
        <f>(H17/B17)*100%</f>
        <v>0.45</v>
      </c>
      <c r="K17" s="32">
        <f>(I17/B17)*100%</f>
        <v>0.55000000000000004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f>24*3</f>
        <v>72</v>
      </c>
      <c r="C19" s="30">
        <v>2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2</v>
      </c>
      <c r="I19" s="30">
        <f>B19-H19</f>
        <v>70</v>
      </c>
      <c r="J19" s="32">
        <f>(H19/B19)*100%</f>
        <v>2.7777777777777776E-2</v>
      </c>
      <c r="K19" s="32">
        <f>(I19/B19)*100%</f>
        <v>0.97222222222222221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24</v>
      </c>
      <c r="C21" s="30">
        <v>2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5</v>
      </c>
      <c r="I21" s="30">
        <f>B21-H21</f>
        <v>19</v>
      </c>
      <c r="J21" s="32">
        <f>(H21/B21)*100%</f>
        <v>0.20833333333333334</v>
      </c>
      <c r="K21" s="32">
        <f>(I21/B21)*100%</f>
        <v>0.79166666666666663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64</v>
      </c>
      <c r="B23" s="30">
        <f>24*3</f>
        <v>72</v>
      </c>
      <c r="C23" s="30">
        <v>7</v>
      </c>
      <c r="D23" s="30">
        <v>1</v>
      </c>
      <c r="E23" s="30">
        <v>0</v>
      </c>
      <c r="F23" s="30">
        <v>0</v>
      </c>
      <c r="G23" s="30">
        <v>0</v>
      </c>
      <c r="H23" s="30">
        <f>G23+F23+E23+D23+C23</f>
        <v>8</v>
      </c>
      <c r="I23" s="30">
        <f>B23-H23</f>
        <v>64</v>
      </c>
      <c r="J23" s="32">
        <f>(H23/B23)*100%</f>
        <v>0.1111111111111111</v>
      </c>
      <c r="K23" s="32">
        <f>(I23/B23)*100%</f>
        <v>0.88888888888888884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f>20*3</f>
        <v>60</v>
      </c>
      <c r="C25" s="30">
        <v>1</v>
      </c>
      <c r="D25" s="30">
        <v>0</v>
      </c>
      <c r="E25" s="30">
        <v>1</v>
      </c>
      <c r="F25" s="30">
        <v>0</v>
      </c>
      <c r="G25" s="30">
        <v>0</v>
      </c>
      <c r="H25" s="30">
        <f>G25+F25+E25+D25+C25</f>
        <v>2</v>
      </c>
      <c r="I25" s="30">
        <f>B25-H25</f>
        <v>58</v>
      </c>
      <c r="J25" s="32">
        <f>(H25/B25)*100%</f>
        <v>3.3333333333333333E-2</v>
      </c>
      <c r="K25" s="32">
        <f>(I25/B25)*100%</f>
        <v>0.96666666666666667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53</v>
      </c>
      <c r="B27" s="30">
        <v>24</v>
      </c>
      <c r="C27" s="30">
        <v>1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1</v>
      </c>
      <c r="I27" s="30">
        <f>B27-H27</f>
        <v>23</v>
      </c>
      <c r="J27" s="32">
        <f>(H27/B27)*100%</f>
        <v>4.1666666666666664E-2</v>
      </c>
      <c r="K27" s="32">
        <f>(I27/B27)*100%</f>
        <v>0.95833333333333337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0" t="s">
        <v>17</v>
      </c>
      <c r="B29" s="30">
        <f>20*5</f>
        <v>100</v>
      </c>
      <c r="C29" s="30">
        <v>17</v>
      </c>
      <c r="D29" s="30">
        <v>0</v>
      </c>
      <c r="E29" s="30">
        <v>0</v>
      </c>
      <c r="F29" s="30">
        <v>0</v>
      </c>
      <c r="G29" s="30">
        <v>0</v>
      </c>
      <c r="H29" s="30">
        <f>G29+F29+E29+D29+C29</f>
        <v>17</v>
      </c>
      <c r="I29" s="30">
        <f>B29-H29</f>
        <v>83</v>
      </c>
      <c r="J29" s="32">
        <f>(H29/B29)*100%</f>
        <v>0.17</v>
      </c>
      <c r="K29" s="32">
        <f>(I29/B29)*100%</f>
        <v>0.83</v>
      </c>
    </row>
    <row r="30" spans="1:15" s="28" customFormat="1" ht="18" customHeight="1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28" customFormat="1" ht="18" customHeight="1">
      <c r="A31" s="34" t="s">
        <v>18</v>
      </c>
      <c r="B31" s="34">
        <f>20*5</f>
        <v>100</v>
      </c>
      <c r="C31" s="34">
        <v>4</v>
      </c>
      <c r="D31" s="34">
        <v>3</v>
      </c>
      <c r="E31" s="34">
        <v>0</v>
      </c>
      <c r="F31" s="34">
        <v>0</v>
      </c>
      <c r="G31" s="34">
        <v>0</v>
      </c>
      <c r="H31" s="34">
        <f>G31+F31+E31+D31+C31</f>
        <v>7</v>
      </c>
      <c r="I31" s="34">
        <f>B31-H31</f>
        <v>93</v>
      </c>
      <c r="J31" s="32">
        <f>(H31/B31)*100%</f>
        <v>7.0000000000000007E-2</v>
      </c>
      <c r="K31" s="35">
        <f>(I31/B31)*100%</f>
        <v>0.93</v>
      </c>
    </row>
    <row r="32" spans="1:15" s="28" customFormat="1" ht="18" customHeight="1">
      <c r="A32" s="34"/>
      <c r="B32" s="34"/>
      <c r="C32" s="34"/>
      <c r="D32" s="34"/>
      <c r="E32" s="34"/>
      <c r="F32" s="34"/>
      <c r="G32" s="34"/>
      <c r="H32" s="34"/>
      <c r="I32" s="34"/>
      <c r="J32" s="33"/>
      <c r="K32" s="35"/>
    </row>
    <row r="33" spans="1:11" s="17" customFormat="1" ht="3.95" customHeight="1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>
      <c r="A34" s="24" t="s">
        <v>19</v>
      </c>
      <c r="B34" s="25">
        <f>SUM(B13:B33)</f>
        <v>552</v>
      </c>
      <c r="C34" s="25">
        <f t="shared" ref="C34:I34" si="0">SUM(C13:C33)</f>
        <v>53</v>
      </c>
      <c r="D34" s="25">
        <f t="shared" si="0"/>
        <v>8</v>
      </c>
      <c r="E34" s="25">
        <f t="shared" si="0"/>
        <v>1</v>
      </c>
      <c r="F34" s="25">
        <f t="shared" si="0"/>
        <v>6</v>
      </c>
      <c r="G34" s="25">
        <f t="shared" si="0"/>
        <v>0</v>
      </c>
      <c r="H34" s="25">
        <f t="shared" si="0"/>
        <v>68</v>
      </c>
      <c r="I34" s="25">
        <f t="shared" si="0"/>
        <v>484</v>
      </c>
      <c r="J34" s="26">
        <f>SUM(J13:J33)</f>
        <v>1.5622222222222224</v>
      </c>
      <c r="K34" s="26">
        <f>SUM(K13:K33)</f>
        <v>8.4377777777777787</v>
      </c>
    </row>
    <row r="35" spans="1:11">
      <c r="J35" s="18"/>
      <c r="K35" s="18"/>
    </row>
    <row r="37" spans="1:11" ht="15.75">
      <c r="A37" s="19" t="s">
        <v>20</v>
      </c>
      <c r="J37" s="18"/>
      <c r="K37" s="18"/>
    </row>
    <row r="38" spans="1:11">
      <c r="A38" s="20"/>
      <c r="J38" s="18"/>
      <c r="K38" s="18"/>
    </row>
    <row r="39" spans="1:11" ht="15.75">
      <c r="A39" s="19" t="s">
        <v>21</v>
      </c>
      <c r="J39" s="18"/>
      <c r="K39" s="18"/>
    </row>
    <row r="40" spans="1:11">
      <c r="A40" s="21" t="s">
        <v>22</v>
      </c>
      <c r="J40" s="18"/>
      <c r="K40" s="18"/>
    </row>
    <row r="41" spans="1:11">
      <c r="A41" s="21" t="s">
        <v>23</v>
      </c>
      <c r="J41" s="18"/>
      <c r="K41" s="18"/>
    </row>
    <row r="42" spans="1:11">
      <c r="A42" s="21" t="s">
        <v>24</v>
      </c>
      <c r="J42" s="18"/>
      <c r="K42" s="18"/>
    </row>
    <row r="43" spans="1:11">
      <c r="A43" s="20"/>
      <c r="J43" s="18"/>
      <c r="K43" s="18"/>
    </row>
    <row r="44" spans="1:11" ht="15.75">
      <c r="A44" s="19" t="s">
        <v>25</v>
      </c>
      <c r="J44" s="18"/>
      <c r="K44" s="18"/>
    </row>
    <row r="45" spans="1:11">
      <c r="A45" s="21" t="s">
        <v>26</v>
      </c>
      <c r="J45" s="18"/>
      <c r="K45" s="18"/>
    </row>
    <row r="46" spans="1:11">
      <c r="A46" s="21" t="s">
        <v>27</v>
      </c>
    </row>
    <row r="47" spans="1:11">
      <c r="A47" s="21" t="s">
        <v>28</v>
      </c>
    </row>
    <row r="48" spans="1:11">
      <c r="A48" s="21" t="s">
        <v>29</v>
      </c>
    </row>
    <row r="49" spans="1:1">
      <c r="A49" s="21" t="s">
        <v>30</v>
      </c>
    </row>
    <row r="50" spans="1:1">
      <c r="A50" s="20"/>
    </row>
    <row r="51" spans="1:1" ht="15.75">
      <c r="A51" s="19" t="s">
        <v>31</v>
      </c>
    </row>
    <row r="52" spans="1:1">
      <c r="A52" s="21" t="s">
        <v>32</v>
      </c>
    </row>
    <row r="53" spans="1:1">
      <c r="A53" s="21" t="s">
        <v>33</v>
      </c>
    </row>
    <row r="54" spans="1:1">
      <c r="A54" s="21" t="s">
        <v>34</v>
      </c>
    </row>
    <row r="55" spans="1:1">
      <c r="A55" s="21" t="s">
        <v>35</v>
      </c>
    </row>
    <row r="56" spans="1:1">
      <c r="A56" s="20"/>
    </row>
    <row r="57" spans="1:1" ht="15.75">
      <c r="A57" s="19" t="s">
        <v>36</v>
      </c>
    </row>
    <row r="58" spans="1:1">
      <c r="A58" s="21" t="s">
        <v>37</v>
      </c>
    </row>
    <row r="59" spans="1:1">
      <c r="A59" s="21" t="s">
        <v>38</v>
      </c>
    </row>
    <row r="60" spans="1:1">
      <c r="A60" s="21" t="s">
        <v>39</v>
      </c>
    </row>
    <row r="61" spans="1:1">
      <c r="A61" s="21" t="s">
        <v>40</v>
      </c>
    </row>
    <row r="62" spans="1:1">
      <c r="A62" s="21" t="s">
        <v>41</v>
      </c>
    </row>
    <row r="63" spans="1:1">
      <c r="A63" s="21" t="s">
        <v>42</v>
      </c>
    </row>
    <row r="64" spans="1:1">
      <c r="A64" s="21" t="s">
        <v>43</v>
      </c>
    </row>
    <row r="65" spans="1:1">
      <c r="A65" s="21" t="s">
        <v>44</v>
      </c>
    </row>
    <row r="66" spans="1:1">
      <c r="A66" s="21" t="s">
        <v>45</v>
      </c>
    </row>
    <row r="67" spans="1:1">
      <c r="A67" s="20"/>
    </row>
    <row r="68" spans="1:1" ht="15.75">
      <c r="A68" s="19" t="s">
        <v>46</v>
      </c>
    </row>
    <row r="69" spans="1:1">
      <c r="A69" s="21" t="s">
        <v>47</v>
      </c>
    </row>
    <row r="70" spans="1:1">
      <c r="A70" s="21" t="s">
        <v>48</v>
      </c>
    </row>
    <row r="71" spans="1:1">
      <c r="A71" s="21" t="s">
        <v>49</v>
      </c>
    </row>
    <row r="72" spans="1:1">
      <c r="A72" s="21" t="s">
        <v>50</v>
      </c>
    </row>
    <row r="73" spans="1:1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1"/>
  <sheetViews>
    <sheetView zoomScale="90" zoomScaleNormal="90" workbookViewId="0">
      <selection activeCell="A19" sqref="A19:A20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59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>
      <c r="A13" s="30" t="s">
        <v>11</v>
      </c>
      <c r="B13" s="30">
        <f>21*3</f>
        <v>63</v>
      </c>
      <c r="C13" s="30">
        <f>5+3</f>
        <v>8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8</v>
      </c>
      <c r="I13" s="30">
        <f>B13-H13</f>
        <v>55</v>
      </c>
      <c r="J13" s="32">
        <f>(H13/B13)*100%</f>
        <v>0.12698412698412698</v>
      </c>
      <c r="K13" s="32">
        <f>(I13/B13)*100%</f>
        <v>0.87301587301587302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21</v>
      </c>
      <c r="C15" s="30">
        <v>2</v>
      </c>
      <c r="D15" s="30">
        <v>0</v>
      </c>
      <c r="E15" s="30">
        <v>0</v>
      </c>
      <c r="F15" s="30">
        <v>3</v>
      </c>
      <c r="G15" s="30">
        <v>0</v>
      </c>
      <c r="H15" s="30">
        <f>G15+F15+E15+D15+C15</f>
        <v>5</v>
      </c>
      <c r="I15" s="30">
        <f>B15-H15</f>
        <v>16</v>
      </c>
      <c r="J15" s="32">
        <f>(H15/B15)*100%</f>
        <v>0.23809523809523808</v>
      </c>
      <c r="K15" s="32">
        <f>(I15/B15)*100%</f>
        <v>0.76190476190476186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21</v>
      </c>
      <c r="C17" s="30">
        <v>3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5</v>
      </c>
      <c r="I17" s="30">
        <f>B17-H17</f>
        <v>16</v>
      </c>
      <c r="J17" s="32">
        <f>(H17/B17)*100%</f>
        <v>0.23809523809523808</v>
      </c>
      <c r="K17" s="32">
        <f>(I17/B17)*100%</f>
        <v>0.76190476190476186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f>26*3</f>
        <v>78</v>
      </c>
      <c r="C19" s="30">
        <f>5+1</f>
        <v>6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6</v>
      </c>
      <c r="I19" s="30">
        <f>B19-H19</f>
        <v>72</v>
      </c>
      <c r="J19" s="32">
        <f>(H19/B19)*100%</f>
        <v>7.6923076923076927E-2</v>
      </c>
      <c r="K19" s="32">
        <f>(I19/B19)*100%</f>
        <v>0.92307692307692313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26</v>
      </c>
      <c r="C21" s="30">
        <v>1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4</v>
      </c>
      <c r="I21" s="30">
        <f>B21-H21</f>
        <v>22</v>
      </c>
      <c r="J21" s="32">
        <f>(H21/B21)*100%</f>
        <v>0.15384615384615385</v>
      </c>
      <c r="K21" s="32">
        <f>(I21/B21)*100%</f>
        <v>0.84615384615384615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63</v>
      </c>
      <c r="B23" s="30">
        <f>26*3</f>
        <v>78</v>
      </c>
      <c r="C23" s="30">
        <v>7</v>
      </c>
      <c r="D23" s="30">
        <v>0</v>
      </c>
      <c r="E23" s="30">
        <v>0</v>
      </c>
      <c r="F23" s="30">
        <v>0</v>
      </c>
      <c r="G23" s="30">
        <v>0</v>
      </c>
      <c r="H23" s="30">
        <f>G23+F23+E23+D23+C23</f>
        <v>7</v>
      </c>
      <c r="I23" s="30">
        <f>B23-H23</f>
        <v>71</v>
      </c>
      <c r="J23" s="32">
        <f>(H23/B23)*100%</f>
        <v>8.9743589743589744E-2</v>
      </c>
      <c r="K23" s="32">
        <f>(I23/B23)*100%</f>
        <v>0.91025641025641024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f>21*3</f>
        <v>63</v>
      </c>
      <c r="C25" s="30">
        <v>3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3</v>
      </c>
      <c r="I25" s="30">
        <f>B25-H25</f>
        <v>60</v>
      </c>
      <c r="J25" s="32">
        <f>(H25/B25)*100%</f>
        <v>4.7619047619047616E-2</v>
      </c>
      <c r="K25" s="32">
        <f>(I25/B25)*100%</f>
        <v>0.95238095238095233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17</v>
      </c>
      <c r="B27" s="30">
        <f>21*5</f>
        <v>105</v>
      </c>
      <c r="C27" s="30">
        <f>2+5+1+1</f>
        <v>9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9</v>
      </c>
      <c r="I27" s="30">
        <f>B27-H27</f>
        <v>96</v>
      </c>
      <c r="J27" s="32">
        <f>(H27/B27)*100%</f>
        <v>8.5714285714285715E-2</v>
      </c>
      <c r="K27" s="32">
        <f>(I27/B27)*100%</f>
        <v>0.91428571428571426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4" t="s">
        <v>18</v>
      </c>
      <c r="B29" s="34">
        <f>21+21+21+20+21</f>
        <v>104</v>
      </c>
      <c r="C29" s="34">
        <f>2+1</f>
        <v>3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3</v>
      </c>
      <c r="I29" s="34">
        <f>B29-H29</f>
        <v>101</v>
      </c>
      <c r="J29" s="35">
        <f>(H29/B29)*100%</f>
        <v>2.8846153846153848E-2</v>
      </c>
      <c r="K29" s="35">
        <f>(I29/B29)*100%</f>
        <v>0.97115384615384615</v>
      </c>
    </row>
    <row r="30" spans="1:15" s="28" customFormat="1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7" customFormat="1" ht="15.95" customHeight="1">
      <c r="A32" s="24" t="s">
        <v>19</v>
      </c>
      <c r="B32" s="25">
        <f>SUM(B13:B31)</f>
        <v>559</v>
      </c>
      <c r="C32" s="25">
        <f t="shared" ref="C32:I32" si="0">SUM(C13:C31)</f>
        <v>42</v>
      </c>
      <c r="D32" s="25">
        <f t="shared" si="0"/>
        <v>0</v>
      </c>
      <c r="E32" s="25">
        <f t="shared" si="0"/>
        <v>0</v>
      </c>
      <c r="F32" s="25">
        <f t="shared" si="0"/>
        <v>8</v>
      </c>
      <c r="G32" s="25">
        <f t="shared" si="0"/>
        <v>0</v>
      </c>
      <c r="H32" s="25">
        <f t="shared" si="0"/>
        <v>50</v>
      </c>
      <c r="I32" s="25">
        <f t="shared" si="0"/>
        <v>509</v>
      </c>
      <c r="J32" s="26">
        <f>SUM(J13:J31)</f>
        <v>1.0858669108669108</v>
      </c>
      <c r="K32" s="26">
        <f>SUM(K13:K31)</f>
        <v>7.914133089133089</v>
      </c>
    </row>
    <row r="33" spans="1:11">
      <c r="J33" s="18"/>
      <c r="K33" s="18"/>
    </row>
    <row r="35" spans="1:11" ht="15.75">
      <c r="A35" s="19" t="s">
        <v>20</v>
      </c>
      <c r="J35" s="18"/>
      <c r="K35" s="18"/>
    </row>
    <row r="36" spans="1:11">
      <c r="A36" s="20"/>
      <c r="J36" s="18"/>
      <c r="K36" s="18"/>
    </row>
    <row r="37" spans="1:11" ht="15.75">
      <c r="A37" s="19" t="s">
        <v>21</v>
      </c>
      <c r="J37" s="18"/>
      <c r="K37" s="18"/>
    </row>
    <row r="38" spans="1:11">
      <c r="A38" s="21" t="s">
        <v>22</v>
      </c>
      <c r="J38" s="18"/>
      <c r="K38" s="18"/>
    </row>
    <row r="39" spans="1:11">
      <c r="A39" s="21" t="s">
        <v>23</v>
      </c>
      <c r="J39" s="18"/>
      <c r="K39" s="18"/>
    </row>
    <row r="40" spans="1:11">
      <c r="A40" s="21" t="s">
        <v>24</v>
      </c>
      <c r="J40" s="18"/>
      <c r="K40" s="18"/>
    </row>
    <row r="41" spans="1:11">
      <c r="A41" s="20"/>
      <c r="J41" s="18"/>
      <c r="K41" s="18"/>
    </row>
    <row r="42" spans="1:11" ht="15.75">
      <c r="A42" s="19" t="s">
        <v>25</v>
      </c>
      <c r="J42" s="18"/>
      <c r="K42" s="18"/>
    </row>
    <row r="43" spans="1:11">
      <c r="A43" s="21" t="s">
        <v>26</v>
      </c>
      <c r="J43" s="18"/>
      <c r="K43" s="18"/>
    </row>
    <row r="44" spans="1:11">
      <c r="A44" s="21" t="s">
        <v>27</v>
      </c>
    </row>
    <row r="45" spans="1:11">
      <c r="A45" s="21" t="s">
        <v>28</v>
      </c>
    </row>
    <row r="46" spans="1:11">
      <c r="A46" s="21" t="s">
        <v>29</v>
      </c>
    </row>
    <row r="47" spans="1:11">
      <c r="A47" s="21" t="s">
        <v>30</v>
      </c>
    </row>
    <row r="48" spans="1:11">
      <c r="A48" s="20"/>
    </row>
    <row r="49" spans="1:1" ht="15.75">
      <c r="A49" s="19" t="s">
        <v>31</v>
      </c>
    </row>
    <row r="50" spans="1:1">
      <c r="A50" s="21" t="s">
        <v>32</v>
      </c>
    </row>
    <row r="51" spans="1:1">
      <c r="A51" s="21" t="s">
        <v>33</v>
      </c>
    </row>
    <row r="52" spans="1:1">
      <c r="A52" s="21" t="s">
        <v>34</v>
      </c>
    </row>
    <row r="53" spans="1:1">
      <c r="A53" s="21" t="s">
        <v>35</v>
      </c>
    </row>
    <row r="54" spans="1:1">
      <c r="A54" s="20"/>
    </row>
    <row r="55" spans="1:1" ht="15.75">
      <c r="A55" s="19" t="s">
        <v>36</v>
      </c>
    </row>
    <row r="56" spans="1:1">
      <c r="A56" s="21" t="s">
        <v>37</v>
      </c>
    </row>
    <row r="57" spans="1:1">
      <c r="A57" s="21" t="s">
        <v>38</v>
      </c>
    </row>
    <row r="58" spans="1:1">
      <c r="A58" s="21" t="s">
        <v>39</v>
      </c>
    </row>
    <row r="59" spans="1:1">
      <c r="A59" s="21" t="s">
        <v>40</v>
      </c>
    </row>
    <row r="60" spans="1:1">
      <c r="A60" s="21" t="s">
        <v>41</v>
      </c>
    </row>
    <row r="61" spans="1:1">
      <c r="A61" s="21" t="s">
        <v>42</v>
      </c>
    </row>
    <row r="62" spans="1:1">
      <c r="A62" s="21" t="s">
        <v>43</v>
      </c>
    </row>
    <row r="63" spans="1:1">
      <c r="A63" s="21" t="s">
        <v>44</v>
      </c>
    </row>
    <row r="64" spans="1:1">
      <c r="A64" s="21" t="s">
        <v>45</v>
      </c>
    </row>
    <row r="65" spans="1:1">
      <c r="A65" s="20"/>
    </row>
    <row r="66" spans="1:1" ht="15.75">
      <c r="A66" s="19" t="s">
        <v>46</v>
      </c>
    </row>
    <row r="67" spans="1:1">
      <c r="A67" s="21" t="s">
        <v>47</v>
      </c>
    </row>
    <row r="68" spans="1:1">
      <c r="A68" s="21" t="s">
        <v>48</v>
      </c>
    </row>
    <row r="69" spans="1:1">
      <c r="A69" s="21" t="s">
        <v>49</v>
      </c>
    </row>
    <row r="70" spans="1:1">
      <c r="A70" s="21" t="s">
        <v>50</v>
      </c>
    </row>
    <row r="71" spans="1:1">
      <c r="A71" s="21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F27:F28"/>
    <mergeCell ref="G27:G28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1"/>
  <sheetViews>
    <sheetView topLeftCell="A7" zoomScale="90" zoomScaleNormal="90" workbookViewId="0">
      <selection activeCell="A62" sqref="A62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60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>
      <c r="A13" s="30" t="s">
        <v>11</v>
      </c>
      <c r="B13" s="30">
        <v>60</v>
      </c>
      <c r="C13" s="30">
        <v>10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10</v>
      </c>
      <c r="I13" s="30">
        <f>B13-H13</f>
        <v>50</v>
      </c>
      <c r="J13" s="32">
        <f>(H13/B13)*100%</f>
        <v>0.16666666666666666</v>
      </c>
      <c r="K13" s="32">
        <f>(I13/B13)*100%</f>
        <v>0.83333333333333337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20</v>
      </c>
      <c r="C15" s="30">
        <v>1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3</v>
      </c>
      <c r="I15" s="30">
        <f>B15-H15</f>
        <v>17</v>
      </c>
      <c r="J15" s="32">
        <f>(H15/B15)*100%</f>
        <v>0.15</v>
      </c>
      <c r="K15" s="32">
        <f>(I15/B15)*100%</f>
        <v>0.85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20</v>
      </c>
      <c r="C17" s="30">
        <v>6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8</v>
      </c>
      <c r="I17" s="30">
        <f>B17-H17</f>
        <v>12</v>
      </c>
      <c r="J17" s="32">
        <f>(H17/B17)*100%</f>
        <v>0.4</v>
      </c>
      <c r="K17" s="32">
        <f>(I17/B17)*100%</f>
        <v>0.6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f>24*3</f>
        <v>72</v>
      </c>
      <c r="C19" s="30">
        <v>10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10</v>
      </c>
      <c r="I19" s="30">
        <f>B19-H19</f>
        <v>62</v>
      </c>
      <c r="J19" s="32">
        <f>(H19/B19)*100%</f>
        <v>0.1388888888888889</v>
      </c>
      <c r="K19" s="32">
        <f>(I19/B19)*100%</f>
        <v>0.86111111111111116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24</v>
      </c>
      <c r="C21" s="30">
        <v>8</v>
      </c>
      <c r="D21" s="30">
        <v>0</v>
      </c>
      <c r="E21" s="30">
        <v>0</v>
      </c>
      <c r="F21" s="30">
        <v>2</v>
      </c>
      <c r="G21" s="30">
        <v>0</v>
      </c>
      <c r="H21" s="30">
        <f>G21+F21+E21+D21+C21</f>
        <v>10</v>
      </c>
      <c r="I21" s="30">
        <f>B21-H21</f>
        <v>14</v>
      </c>
      <c r="J21" s="32">
        <f>(H21/B21)*100%</f>
        <v>0.41666666666666669</v>
      </c>
      <c r="K21" s="32">
        <f>(I21/B21)*100%</f>
        <v>0.58333333333333337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64</v>
      </c>
      <c r="B23" s="30">
        <f>24*3</f>
        <v>72</v>
      </c>
      <c r="C23" s="30">
        <v>4</v>
      </c>
      <c r="D23" s="30">
        <v>15</v>
      </c>
      <c r="E23" s="30">
        <v>0</v>
      </c>
      <c r="F23" s="30">
        <v>0</v>
      </c>
      <c r="G23" s="30">
        <v>0</v>
      </c>
      <c r="H23" s="30">
        <f>G23+F23+E23+D23+C23</f>
        <v>19</v>
      </c>
      <c r="I23" s="30">
        <f>B23-H23</f>
        <v>53</v>
      </c>
      <c r="J23" s="32">
        <f>(H23/B23)*100%</f>
        <v>0.2638888888888889</v>
      </c>
      <c r="K23" s="32">
        <f>(I23/B23)*100%</f>
        <v>0.73611111111111116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f>20*3</f>
        <v>60</v>
      </c>
      <c r="C25" s="30">
        <v>7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7</v>
      </c>
      <c r="I25" s="30">
        <f>B25-H25</f>
        <v>53</v>
      </c>
      <c r="J25" s="32">
        <f>(H25/B25)*100%</f>
        <v>0.11666666666666667</v>
      </c>
      <c r="K25" s="32">
        <f>(I25/B25)*100%</f>
        <v>0.8833333333333333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17</v>
      </c>
      <c r="B27" s="30">
        <f>20*5</f>
        <v>100</v>
      </c>
      <c r="C27" s="30">
        <v>8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8</v>
      </c>
      <c r="I27" s="30">
        <f>B27-H27</f>
        <v>92</v>
      </c>
      <c r="J27" s="32">
        <f>(H27/B27)*100%</f>
        <v>0.08</v>
      </c>
      <c r="K27" s="32">
        <f>(I27/B27)*100%</f>
        <v>0.92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4" t="s">
        <v>18</v>
      </c>
      <c r="B29" s="34">
        <f>20*5</f>
        <v>100</v>
      </c>
      <c r="C29" s="34">
        <v>13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13</v>
      </c>
      <c r="I29" s="34">
        <f>B29-H29</f>
        <v>87</v>
      </c>
      <c r="J29" s="35">
        <f>(H29/B29)*100%</f>
        <v>0.13</v>
      </c>
      <c r="K29" s="35">
        <f>(I29/B29)*100%</f>
        <v>0.87</v>
      </c>
    </row>
    <row r="30" spans="1:15" s="28" customFormat="1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7" customFormat="1" ht="15.95" customHeight="1">
      <c r="A32" s="24" t="s">
        <v>19</v>
      </c>
      <c r="B32" s="25">
        <f>SUM(B13:B31)</f>
        <v>528</v>
      </c>
      <c r="C32" s="25">
        <f t="shared" ref="C32:I32" si="0">SUM(C13:C31)</f>
        <v>67</v>
      </c>
      <c r="D32" s="25">
        <f t="shared" si="0"/>
        <v>15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88</v>
      </c>
      <c r="I32" s="25">
        <f t="shared" si="0"/>
        <v>440</v>
      </c>
      <c r="J32" s="26">
        <f>SUM(J13:J31)</f>
        <v>1.8627777777777781</v>
      </c>
      <c r="K32" s="26">
        <f>SUM(K13:K31)</f>
        <v>7.1372222222222215</v>
      </c>
    </row>
    <row r="33" spans="1:11">
      <c r="J33" s="18"/>
      <c r="K33" s="18"/>
    </row>
    <row r="35" spans="1:11" ht="15.75">
      <c r="A35" s="19" t="s">
        <v>20</v>
      </c>
      <c r="J35" s="18"/>
      <c r="K35" s="18"/>
    </row>
    <row r="36" spans="1:11">
      <c r="A36" s="20"/>
      <c r="J36" s="18"/>
      <c r="K36" s="18"/>
    </row>
    <row r="37" spans="1:11" ht="15.75">
      <c r="A37" s="19" t="s">
        <v>21</v>
      </c>
      <c r="J37" s="18"/>
      <c r="K37" s="18"/>
    </row>
    <row r="38" spans="1:11">
      <c r="A38" s="21" t="s">
        <v>22</v>
      </c>
      <c r="J38" s="18"/>
      <c r="K38" s="18"/>
    </row>
    <row r="39" spans="1:11">
      <c r="A39" s="21" t="s">
        <v>23</v>
      </c>
      <c r="J39" s="18"/>
      <c r="K39" s="18"/>
    </row>
    <row r="40" spans="1:11">
      <c r="A40" s="21" t="s">
        <v>24</v>
      </c>
      <c r="J40" s="18"/>
      <c r="K40" s="18"/>
    </row>
    <row r="41" spans="1:11">
      <c r="A41" s="20"/>
      <c r="J41" s="18"/>
      <c r="K41" s="18"/>
    </row>
    <row r="42" spans="1:11" ht="15.75">
      <c r="A42" s="19" t="s">
        <v>61</v>
      </c>
      <c r="J42" s="18"/>
      <c r="K42" s="18"/>
    </row>
    <row r="43" spans="1:11">
      <c r="A43" s="21" t="s">
        <v>26</v>
      </c>
      <c r="J43" s="18"/>
      <c r="K43" s="18"/>
    </row>
    <row r="44" spans="1:11">
      <c r="A44" s="21" t="s">
        <v>27</v>
      </c>
    </row>
    <row r="45" spans="1:11">
      <c r="A45" s="21" t="s">
        <v>28</v>
      </c>
    </row>
    <row r="46" spans="1:11">
      <c r="A46" s="21" t="s">
        <v>29</v>
      </c>
    </row>
    <row r="47" spans="1:11">
      <c r="A47" s="21" t="s">
        <v>30</v>
      </c>
    </row>
    <row r="48" spans="1:11">
      <c r="A48" s="20"/>
    </row>
    <row r="49" spans="1:1" ht="15.75">
      <c r="A49" s="19" t="s">
        <v>31</v>
      </c>
    </row>
    <row r="50" spans="1:1">
      <c r="A50" s="21" t="s">
        <v>32</v>
      </c>
    </row>
    <row r="51" spans="1:1">
      <c r="A51" s="21" t="s">
        <v>33</v>
      </c>
    </row>
    <row r="52" spans="1:1">
      <c r="A52" s="21" t="s">
        <v>34</v>
      </c>
    </row>
    <row r="53" spans="1:1">
      <c r="A53" s="21" t="s">
        <v>35</v>
      </c>
    </row>
    <row r="54" spans="1:1">
      <c r="A54" s="20"/>
    </row>
    <row r="55" spans="1:1" ht="15.75">
      <c r="A55" s="19" t="s">
        <v>36</v>
      </c>
    </row>
    <row r="56" spans="1:1">
      <c r="A56" s="21" t="s">
        <v>37</v>
      </c>
    </row>
    <row r="57" spans="1:1">
      <c r="A57" s="21" t="s">
        <v>38</v>
      </c>
    </row>
    <row r="58" spans="1:1">
      <c r="A58" s="21" t="s">
        <v>39</v>
      </c>
    </row>
    <row r="59" spans="1:1">
      <c r="A59" s="21" t="s">
        <v>40</v>
      </c>
    </row>
    <row r="60" spans="1:1">
      <c r="A60" s="21" t="s">
        <v>41</v>
      </c>
    </row>
    <row r="61" spans="1:1">
      <c r="A61" s="21" t="s">
        <v>42</v>
      </c>
    </row>
    <row r="62" spans="1:1">
      <c r="A62" s="21" t="s">
        <v>43</v>
      </c>
    </row>
    <row r="63" spans="1:1">
      <c r="A63" s="21" t="s">
        <v>44</v>
      </c>
    </row>
    <row r="64" spans="1:1">
      <c r="A64" s="21" t="s">
        <v>45</v>
      </c>
    </row>
    <row r="65" spans="1:1">
      <c r="A65" s="20"/>
    </row>
    <row r="66" spans="1:1" ht="15.75">
      <c r="A66" s="19" t="s">
        <v>46</v>
      </c>
    </row>
    <row r="67" spans="1:1">
      <c r="A67" s="21" t="s">
        <v>47</v>
      </c>
    </row>
    <row r="68" spans="1:1">
      <c r="A68" s="21" t="s">
        <v>48</v>
      </c>
    </row>
    <row r="69" spans="1:1">
      <c r="A69" s="21" t="s">
        <v>49</v>
      </c>
    </row>
    <row r="70" spans="1:1">
      <c r="A70" s="21" t="s">
        <v>50</v>
      </c>
    </row>
    <row r="71" spans="1:1">
      <c r="A71" s="21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F27:F28"/>
    <mergeCell ref="G27:G28"/>
    <mergeCell ref="H27:H28"/>
    <mergeCell ref="I27:I28"/>
    <mergeCell ref="J27:J28"/>
    <mergeCell ref="K27:K28"/>
    <mergeCell ref="A27:A28"/>
    <mergeCell ref="C27:C28"/>
    <mergeCell ref="D27:D28"/>
    <mergeCell ref="E27:E28"/>
    <mergeCell ref="B27:B28"/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1"/>
  <sheetViews>
    <sheetView zoomScale="90" zoomScaleNormal="90" workbookViewId="0">
      <selection activeCell="B35" sqref="B35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62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>
      <c r="A13" s="30" t="s">
        <v>11</v>
      </c>
      <c r="B13" s="30">
        <v>69</v>
      </c>
      <c r="C13" s="30">
        <v>18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18</v>
      </c>
      <c r="I13" s="30">
        <f>B13-H13</f>
        <v>51</v>
      </c>
      <c r="J13" s="32">
        <f>(H13/B13)*100%</f>
        <v>0.2608695652173913</v>
      </c>
      <c r="K13" s="32">
        <f>(I13/B13)*100%</f>
        <v>0.73913043478260865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23</v>
      </c>
      <c r="C15" s="30">
        <v>9</v>
      </c>
      <c r="D15" s="30">
        <v>0</v>
      </c>
      <c r="E15" s="30">
        <v>0</v>
      </c>
      <c r="F15" s="30">
        <v>3</v>
      </c>
      <c r="G15" s="30">
        <v>0</v>
      </c>
      <c r="H15" s="30">
        <f>G15+F15+E15+D15+C15</f>
        <v>12</v>
      </c>
      <c r="I15" s="30">
        <f>B15-H15</f>
        <v>11</v>
      </c>
      <c r="J15" s="32">
        <f>(H15/B15)*100%</f>
        <v>0.52173913043478259</v>
      </c>
      <c r="K15" s="32">
        <f>(I15/B15)*100%</f>
        <v>0.47826086956521741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23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14</v>
      </c>
      <c r="J17" s="32">
        <f>(H17/B17)*100%</f>
        <v>0.39130434782608697</v>
      </c>
      <c r="K17" s="32">
        <f>(I17/B17)*100%</f>
        <v>0.60869565217391308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v>81</v>
      </c>
      <c r="C19" s="30">
        <v>13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13</v>
      </c>
      <c r="I19" s="30">
        <f>B19-H19</f>
        <v>68</v>
      </c>
      <c r="J19" s="32">
        <f>(H19/B19)*100%</f>
        <v>0.16049382716049382</v>
      </c>
      <c r="K19" s="32">
        <f>(I19/B19)*100%</f>
        <v>0.83950617283950613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27</v>
      </c>
      <c r="C21" s="30">
        <v>2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5</v>
      </c>
      <c r="I21" s="30">
        <f>B21-H21</f>
        <v>22</v>
      </c>
      <c r="J21" s="32">
        <f>(H21/B21)*100%</f>
        <v>0.18518518518518517</v>
      </c>
      <c r="K21" s="32">
        <f>(I21/B21)*100%</f>
        <v>0.81481481481481477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64</v>
      </c>
      <c r="B23" s="30">
        <v>81</v>
      </c>
      <c r="C23" s="30">
        <v>12</v>
      </c>
      <c r="D23" s="30">
        <v>18</v>
      </c>
      <c r="E23" s="30">
        <v>0</v>
      </c>
      <c r="F23" s="30">
        <v>0</v>
      </c>
      <c r="G23" s="30">
        <v>0</v>
      </c>
      <c r="H23" s="30">
        <f>G23+F23+E23+D23+C23</f>
        <v>30</v>
      </c>
      <c r="I23" s="30">
        <f>B23-H23</f>
        <v>51</v>
      </c>
      <c r="J23" s="32">
        <f>(H23/B23)*100%</f>
        <v>0.37037037037037035</v>
      </c>
      <c r="K23" s="32">
        <f>(I23/B23)*100%</f>
        <v>0.62962962962962965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v>69</v>
      </c>
      <c r="C25" s="30">
        <v>12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12</v>
      </c>
      <c r="I25" s="30">
        <f>B25-H25</f>
        <v>57</v>
      </c>
      <c r="J25" s="32">
        <f>(H25/B25)*100%</f>
        <v>0.17391304347826086</v>
      </c>
      <c r="K25" s="32">
        <f>(I25/B25)*100%</f>
        <v>0.82608695652173914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17</v>
      </c>
      <c r="B27" s="30">
        <v>115</v>
      </c>
      <c r="C27" s="30">
        <v>15</v>
      </c>
      <c r="D27" s="30">
        <v>1</v>
      </c>
      <c r="E27" s="30">
        <v>0</v>
      </c>
      <c r="F27" s="30">
        <v>0</v>
      </c>
      <c r="G27" s="30">
        <v>0</v>
      </c>
      <c r="H27" s="30">
        <f>G27+F27+E27+D27+C27</f>
        <v>16</v>
      </c>
      <c r="I27" s="30">
        <f>B27-H27</f>
        <v>99</v>
      </c>
      <c r="J27" s="32">
        <f>(H27/B27)*100%</f>
        <v>0.1391304347826087</v>
      </c>
      <c r="K27" s="32">
        <f>(I27/B27)*100%</f>
        <v>0.86086956521739133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4" t="s">
        <v>18</v>
      </c>
      <c r="B29" s="34">
        <v>127</v>
      </c>
      <c r="C29" s="34">
        <v>6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6</v>
      </c>
      <c r="I29" s="34">
        <f>B29-H29</f>
        <v>121</v>
      </c>
      <c r="J29" s="35">
        <f>(H29/B29)*100%</f>
        <v>4.7244094488188976E-2</v>
      </c>
      <c r="K29" s="35">
        <f>(I29/B29)*100%</f>
        <v>0.952755905511811</v>
      </c>
    </row>
    <row r="30" spans="1:15" s="28" customFormat="1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>
      <c r="A32" s="24" t="s">
        <v>19</v>
      </c>
      <c r="B32" s="25">
        <f>SUM(B13:B31)</f>
        <v>615</v>
      </c>
      <c r="C32" s="25">
        <f t="shared" ref="C32:I32" si="0">SUM(C13:C31)</f>
        <v>93</v>
      </c>
      <c r="D32" s="25">
        <f t="shared" si="0"/>
        <v>19</v>
      </c>
      <c r="E32" s="25">
        <f t="shared" si="0"/>
        <v>0</v>
      </c>
      <c r="F32" s="25">
        <f t="shared" si="0"/>
        <v>9</v>
      </c>
      <c r="G32" s="25">
        <f t="shared" si="0"/>
        <v>0</v>
      </c>
      <c r="H32" s="25">
        <f t="shared" si="0"/>
        <v>121</v>
      </c>
      <c r="I32" s="25">
        <f t="shared" si="0"/>
        <v>494</v>
      </c>
      <c r="J32" s="26">
        <f>SUM(J13:J31)</f>
        <v>2.2502499989433686</v>
      </c>
      <c r="K32" s="26">
        <f>SUM(K13:K31)</f>
        <v>6.7497500010566318</v>
      </c>
    </row>
    <row r="33" spans="1:11">
      <c r="J33" s="18"/>
      <c r="K33" s="18"/>
    </row>
    <row r="35" spans="1:11" ht="15.75">
      <c r="A35" s="19" t="s">
        <v>20</v>
      </c>
      <c r="J35" s="18"/>
      <c r="K35" s="18"/>
    </row>
    <row r="36" spans="1:11">
      <c r="A36" s="20"/>
      <c r="J36" s="18"/>
      <c r="K36" s="18"/>
    </row>
    <row r="37" spans="1:11" ht="15.75">
      <c r="A37" s="19" t="s">
        <v>21</v>
      </c>
      <c r="J37" s="18"/>
      <c r="K37" s="18"/>
    </row>
    <row r="38" spans="1:11">
      <c r="A38" s="21" t="s">
        <v>22</v>
      </c>
      <c r="J38" s="18"/>
      <c r="K38" s="18"/>
    </row>
    <row r="39" spans="1:11">
      <c r="A39" s="21" t="s">
        <v>23</v>
      </c>
      <c r="J39" s="18"/>
      <c r="K39" s="18"/>
    </row>
    <row r="40" spans="1:11">
      <c r="A40" s="21" t="s">
        <v>24</v>
      </c>
      <c r="J40" s="18"/>
      <c r="K40" s="18"/>
    </row>
    <row r="41" spans="1:11">
      <c r="A41" s="20"/>
      <c r="J41" s="18"/>
      <c r="K41" s="18"/>
    </row>
    <row r="42" spans="1:11" ht="15.75">
      <c r="A42" s="19" t="s">
        <v>61</v>
      </c>
      <c r="J42" s="18"/>
      <c r="K42" s="18"/>
    </row>
    <row r="43" spans="1:11">
      <c r="A43" s="21" t="s">
        <v>26</v>
      </c>
      <c r="J43" s="18"/>
      <c r="K43" s="18"/>
    </row>
    <row r="44" spans="1:11">
      <c r="A44" s="21" t="s">
        <v>27</v>
      </c>
    </row>
    <row r="45" spans="1:11">
      <c r="A45" s="21" t="s">
        <v>28</v>
      </c>
    </row>
    <row r="46" spans="1:11">
      <c r="A46" s="21" t="s">
        <v>29</v>
      </c>
    </row>
    <row r="47" spans="1:11">
      <c r="A47" s="21" t="s">
        <v>30</v>
      </c>
    </row>
    <row r="48" spans="1:11">
      <c r="A48" s="20"/>
    </row>
    <row r="49" spans="1:1" ht="15.75">
      <c r="A49" s="19" t="s">
        <v>31</v>
      </c>
    </row>
    <row r="50" spans="1:1">
      <c r="A50" s="21" t="s">
        <v>32</v>
      </c>
    </row>
    <row r="51" spans="1:1">
      <c r="A51" s="21" t="s">
        <v>33</v>
      </c>
    </row>
    <row r="52" spans="1:1">
      <c r="A52" s="21" t="s">
        <v>34</v>
      </c>
    </row>
    <row r="53" spans="1:1">
      <c r="A53" s="21" t="s">
        <v>35</v>
      </c>
    </row>
    <row r="54" spans="1:1">
      <c r="A54" s="20"/>
    </row>
    <row r="55" spans="1:1" ht="15.75">
      <c r="A55" s="19" t="s">
        <v>36</v>
      </c>
    </row>
    <row r="56" spans="1:1">
      <c r="A56" s="21" t="s">
        <v>37</v>
      </c>
    </row>
    <row r="57" spans="1:1">
      <c r="A57" s="21" t="s">
        <v>38</v>
      </c>
    </row>
    <row r="58" spans="1:1">
      <c r="A58" s="21" t="s">
        <v>39</v>
      </c>
    </row>
    <row r="59" spans="1:1">
      <c r="A59" s="21" t="s">
        <v>40</v>
      </c>
    </row>
    <row r="60" spans="1:1">
      <c r="A60" s="21" t="s">
        <v>41</v>
      </c>
    </row>
    <row r="61" spans="1:1">
      <c r="A61" s="21" t="s">
        <v>42</v>
      </c>
    </row>
    <row r="62" spans="1:1">
      <c r="A62" s="21" t="s">
        <v>43</v>
      </c>
    </row>
    <row r="63" spans="1:1">
      <c r="A63" s="21" t="s">
        <v>44</v>
      </c>
    </row>
    <row r="64" spans="1:1">
      <c r="A64" s="21" t="s">
        <v>45</v>
      </c>
    </row>
    <row r="65" spans="1:1">
      <c r="A65" s="20"/>
    </row>
    <row r="66" spans="1:1" ht="15.75">
      <c r="A66" s="19" t="s">
        <v>46</v>
      </c>
    </row>
    <row r="67" spans="1:1">
      <c r="A67" s="21" t="s">
        <v>47</v>
      </c>
    </row>
    <row r="68" spans="1:1">
      <c r="A68" s="21" t="s">
        <v>48</v>
      </c>
    </row>
    <row r="69" spans="1:1">
      <c r="A69" s="21" t="s">
        <v>49</v>
      </c>
    </row>
    <row r="70" spans="1:1">
      <c r="A70" s="21" t="s">
        <v>50</v>
      </c>
    </row>
    <row r="71" spans="1:1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71"/>
  <sheetViews>
    <sheetView zoomScale="90" zoomScaleNormal="90" workbookViewId="0">
      <selection activeCell="L13" sqref="A13:XFD30"/>
    </sheetView>
  </sheetViews>
  <sheetFormatPr defaultRowHeight="12.75"/>
  <cols>
    <col min="1" max="1" width="60.7109375" customWidth="1"/>
    <col min="2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65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>
      <c r="A13" s="30" t="s">
        <v>11</v>
      </c>
      <c r="B13" s="30">
        <v>60</v>
      </c>
      <c r="C13" s="30">
        <v>14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14</v>
      </c>
      <c r="I13" s="30">
        <f>B13-H13</f>
        <v>46</v>
      </c>
      <c r="J13" s="32">
        <f>(H13/B13)*100%</f>
        <v>0.23333333333333334</v>
      </c>
      <c r="K13" s="32">
        <f>(I13/B13)*100%</f>
        <v>0.76666666666666672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20</v>
      </c>
      <c r="C15" s="30">
        <v>20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20</v>
      </c>
      <c r="I15" s="30">
        <f>B15-H15</f>
        <v>0</v>
      </c>
      <c r="J15" s="32">
        <f>(H15/B15)*100%</f>
        <v>1</v>
      </c>
      <c r="K15" s="32">
        <f>(I15/B15)*100%</f>
        <v>0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20</v>
      </c>
      <c r="C17" s="30">
        <v>9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11</v>
      </c>
      <c r="I17" s="30">
        <f>B17-H17</f>
        <v>9</v>
      </c>
      <c r="J17" s="32">
        <f>(H17/B17)*100%</f>
        <v>0.55000000000000004</v>
      </c>
      <c r="K17" s="32">
        <f>(I17/B17)*100%</f>
        <v>0.45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v>75</v>
      </c>
      <c r="C19" s="30">
        <v>3</v>
      </c>
      <c r="D19" s="30">
        <v>0</v>
      </c>
      <c r="E19" s="30">
        <v>0</v>
      </c>
      <c r="F19" s="30">
        <v>1</v>
      </c>
      <c r="G19" s="30">
        <v>0</v>
      </c>
      <c r="H19" s="30">
        <f>G19+F19+E19+D19+C19</f>
        <v>4</v>
      </c>
      <c r="I19" s="30">
        <f>B19-H19</f>
        <v>71</v>
      </c>
      <c r="J19" s="32">
        <f>(H19/B19)*100%</f>
        <v>5.3333333333333337E-2</v>
      </c>
      <c r="K19" s="32">
        <f>(I19/B19)*100%</f>
        <v>0.94666666666666666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25</v>
      </c>
      <c r="C21" s="30">
        <v>3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6</v>
      </c>
      <c r="I21" s="30">
        <f>B21-H21</f>
        <v>19</v>
      </c>
      <c r="J21" s="32">
        <f>(H21/B21)*100%</f>
        <v>0.24</v>
      </c>
      <c r="K21" s="32">
        <f>(I21/B21)*100%</f>
        <v>0.76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64</v>
      </c>
      <c r="B23" s="30">
        <v>75</v>
      </c>
      <c r="C23" s="30">
        <v>5</v>
      </c>
      <c r="D23" s="30">
        <v>19</v>
      </c>
      <c r="E23" s="30">
        <v>0</v>
      </c>
      <c r="F23" s="30">
        <v>0</v>
      </c>
      <c r="G23" s="30">
        <v>0</v>
      </c>
      <c r="H23" s="30">
        <f>G23+F23+E23+D23+C23</f>
        <v>24</v>
      </c>
      <c r="I23" s="30">
        <f>B23-H23</f>
        <v>51</v>
      </c>
      <c r="J23" s="32">
        <f>(H23/B23)*100%</f>
        <v>0.32</v>
      </c>
      <c r="K23" s="32">
        <f>(I23/B23)*100%</f>
        <v>0.68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v>60</v>
      </c>
      <c r="C25" s="30">
        <v>10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10</v>
      </c>
      <c r="I25" s="30">
        <f>B25-H25</f>
        <v>50</v>
      </c>
      <c r="J25" s="32">
        <f>(H25/B25)*100%</f>
        <v>0.16666666666666666</v>
      </c>
      <c r="K25" s="32">
        <f>(I25/B25)*100%</f>
        <v>0.83333333333333337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17</v>
      </c>
      <c r="B27" s="30">
        <v>100</v>
      </c>
      <c r="C27" s="30">
        <v>30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30</v>
      </c>
      <c r="I27" s="30">
        <f>B27-H27</f>
        <v>70</v>
      </c>
      <c r="J27" s="32">
        <f>(H27/B27)*100%</f>
        <v>0.3</v>
      </c>
      <c r="K27" s="32">
        <f>(I27/B27)*100%</f>
        <v>0.7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4" t="s">
        <v>18</v>
      </c>
      <c r="B29" s="34">
        <v>120</v>
      </c>
      <c r="C29" s="34">
        <v>20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20</v>
      </c>
      <c r="I29" s="34">
        <f>B29-H29</f>
        <v>100</v>
      </c>
      <c r="J29" s="35">
        <f>(H29/B29)*100%</f>
        <v>0.16666666666666666</v>
      </c>
      <c r="K29" s="35">
        <f>(I29/B29)*100%</f>
        <v>0.83333333333333337</v>
      </c>
    </row>
    <row r="30" spans="1:15" s="28" customFormat="1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>
      <c r="A32" s="24" t="s">
        <v>19</v>
      </c>
      <c r="B32" s="25">
        <f>SUM(B13:B31)</f>
        <v>555</v>
      </c>
      <c r="C32" s="25">
        <f t="shared" ref="C32:I32" si="0">SUM(C13:C31)</f>
        <v>114</v>
      </c>
      <c r="D32" s="25">
        <f t="shared" si="0"/>
        <v>19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139</v>
      </c>
      <c r="I32" s="25">
        <f t="shared" si="0"/>
        <v>416</v>
      </c>
      <c r="J32" s="26">
        <f>SUM(J13:J31)</f>
        <v>3.0299999999999994</v>
      </c>
      <c r="K32" s="26">
        <f>SUM(K13:K31)</f>
        <v>5.9700000000000006</v>
      </c>
    </row>
    <row r="33" spans="1:11">
      <c r="J33" s="18"/>
      <c r="K33" s="18"/>
    </row>
    <row r="35" spans="1:11" ht="15.75">
      <c r="A35" s="19" t="s">
        <v>20</v>
      </c>
      <c r="J35" s="18"/>
      <c r="K35" s="18"/>
    </row>
    <row r="36" spans="1:11">
      <c r="A36" s="20"/>
      <c r="J36" s="18"/>
      <c r="K36" s="18"/>
    </row>
    <row r="37" spans="1:11" ht="15.75">
      <c r="A37" s="19" t="s">
        <v>21</v>
      </c>
      <c r="J37" s="18"/>
      <c r="K37" s="18"/>
    </row>
    <row r="38" spans="1:11">
      <c r="A38" s="21" t="s">
        <v>22</v>
      </c>
      <c r="J38" s="18"/>
      <c r="K38" s="18"/>
    </row>
    <row r="39" spans="1:11">
      <c r="A39" s="21" t="s">
        <v>23</v>
      </c>
      <c r="J39" s="18"/>
      <c r="K39" s="18"/>
    </row>
    <row r="40" spans="1:11">
      <c r="A40" s="21" t="s">
        <v>24</v>
      </c>
      <c r="J40" s="18"/>
      <c r="K40" s="18"/>
    </row>
    <row r="41" spans="1:11">
      <c r="A41" s="20"/>
      <c r="J41" s="18"/>
      <c r="K41" s="18"/>
    </row>
    <row r="42" spans="1:11" ht="15.75">
      <c r="A42" s="19" t="s">
        <v>61</v>
      </c>
      <c r="J42" s="18"/>
      <c r="K42" s="18"/>
    </row>
    <row r="43" spans="1:11">
      <c r="A43" s="21" t="s">
        <v>26</v>
      </c>
      <c r="J43" s="18"/>
      <c r="K43" s="18"/>
    </row>
    <row r="44" spans="1:11">
      <c r="A44" s="21" t="s">
        <v>27</v>
      </c>
    </row>
    <row r="45" spans="1:11">
      <c r="A45" s="21" t="s">
        <v>28</v>
      </c>
    </row>
    <row r="46" spans="1:11">
      <c r="A46" s="21" t="s">
        <v>29</v>
      </c>
    </row>
    <row r="47" spans="1:11">
      <c r="A47" s="21" t="s">
        <v>30</v>
      </c>
    </row>
    <row r="48" spans="1:11">
      <c r="A48" s="20"/>
    </row>
    <row r="49" spans="1:1" ht="15.75">
      <c r="A49" s="19" t="s">
        <v>31</v>
      </c>
    </row>
    <row r="50" spans="1:1">
      <c r="A50" s="21" t="s">
        <v>32</v>
      </c>
    </row>
    <row r="51" spans="1:1">
      <c r="A51" s="21" t="s">
        <v>33</v>
      </c>
    </row>
    <row r="52" spans="1:1">
      <c r="A52" s="21" t="s">
        <v>34</v>
      </c>
    </row>
    <row r="53" spans="1:1">
      <c r="A53" s="21" t="s">
        <v>35</v>
      </c>
    </row>
    <row r="54" spans="1:1">
      <c r="A54" s="20"/>
    </row>
    <row r="55" spans="1:1" ht="15.75">
      <c r="A55" s="19" t="s">
        <v>36</v>
      </c>
    </row>
    <row r="56" spans="1:1">
      <c r="A56" s="21" t="s">
        <v>37</v>
      </c>
    </row>
    <row r="57" spans="1:1">
      <c r="A57" s="21" t="s">
        <v>38</v>
      </c>
    </row>
    <row r="58" spans="1:1">
      <c r="A58" s="21" t="s">
        <v>39</v>
      </c>
    </row>
    <row r="59" spans="1:1">
      <c r="A59" s="21" t="s">
        <v>40</v>
      </c>
    </row>
    <row r="60" spans="1:1">
      <c r="A60" s="21" t="s">
        <v>41</v>
      </c>
    </row>
    <row r="61" spans="1:1">
      <c r="A61" s="21" t="s">
        <v>42</v>
      </c>
    </row>
    <row r="62" spans="1:1">
      <c r="A62" s="21" t="s">
        <v>43</v>
      </c>
    </row>
    <row r="63" spans="1:1">
      <c r="A63" s="21" t="s">
        <v>44</v>
      </c>
    </row>
    <row r="64" spans="1:1">
      <c r="A64" s="21" t="s">
        <v>45</v>
      </c>
    </row>
    <row r="65" spans="1:1">
      <c r="A65" s="20"/>
    </row>
    <row r="66" spans="1:1" ht="15.75">
      <c r="A66" s="19" t="s">
        <v>46</v>
      </c>
    </row>
    <row r="67" spans="1:1">
      <c r="A67" s="21" t="s">
        <v>47</v>
      </c>
    </row>
    <row r="68" spans="1:1">
      <c r="A68" s="21" t="s">
        <v>48</v>
      </c>
    </row>
    <row r="69" spans="1:1">
      <c r="A69" s="21" t="s">
        <v>49</v>
      </c>
    </row>
    <row r="70" spans="1:1">
      <c r="A70" s="21" t="s">
        <v>50</v>
      </c>
    </row>
    <row r="71" spans="1:1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4" zoomScale="90" zoomScaleNormal="90" workbookViewId="0">
      <selection activeCell="F19" sqref="F19:F20"/>
    </sheetView>
  </sheetViews>
  <sheetFormatPr defaultRowHeight="12.75"/>
  <cols>
    <col min="1" max="1" width="60.7109375" customWidth="1"/>
    <col min="2" max="2" width="15.7109375" customWidth="1"/>
    <col min="3" max="11" width="12.7109375" customWidth="1"/>
  </cols>
  <sheetData>
    <row r="1" spans="1:15" ht="26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A5" s="3"/>
      <c r="B5" s="3"/>
      <c r="C5" s="41" t="s">
        <v>66</v>
      </c>
      <c r="D5" s="41"/>
      <c r="E5" s="41"/>
      <c r="F5" s="41"/>
      <c r="G5" s="3"/>
      <c r="H5" s="3"/>
      <c r="I5" s="3"/>
      <c r="J5" s="3"/>
      <c r="K5" s="3"/>
    </row>
    <row r="6" spans="1:15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>
      <c r="D8" s="7"/>
      <c r="E8" s="7"/>
    </row>
    <row r="9" spans="1:15" ht="12.75" customHeight="1">
      <c r="D9" s="7"/>
      <c r="E9" s="7"/>
    </row>
    <row r="10" spans="1:15" s="8" customFormat="1" ht="18" customHeight="1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 s="17"/>
    </row>
    <row r="12" spans="1:15" s="12" customFormat="1" ht="3.95" customHeight="1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>
      <c r="A13" s="30" t="s">
        <v>11</v>
      </c>
      <c r="B13" s="30">
        <v>66</v>
      </c>
      <c r="C13" s="30">
        <v>12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12</v>
      </c>
      <c r="I13" s="30">
        <f>B13-H13</f>
        <v>54</v>
      </c>
      <c r="J13" s="32">
        <f>(H13/B13)*100%</f>
        <v>0.18181818181818182</v>
      </c>
      <c r="K13" s="32">
        <f>(I13/B13)*100%</f>
        <v>0.81818181818181823</v>
      </c>
      <c r="O13" s="6"/>
    </row>
    <row r="14" spans="1:15" s="28" customFormat="1" ht="18" customHeight="1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>
      <c r="A15" s="30" t="s">
        <v>12</v>
      </c>
      <c r="B15" s="30">
        <v>22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0</v>
      </c>
      <c r="I15" s="30">
        <f>B15-H15</f>
        <v>22</v>
      </c>
      <c r="J15" s="32">
        <f>(H15/B15)*100%</f>
        <v>0</v>
      </c>
      <c r="K15" s="32">
        <f>(I15/B15)*100%</f>
        <v>1</v>
      </c>
      <c r="O15" s="6"/>
    </row>
    <row r="16" spans="1:15" s="28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>
      <c r="A17" s="30" t="s">
        <v>13</v>
      </c>
      <c r="B17" s="30">
        <v>34</v>
      </c>
      <c r="C17" s="30">
        <v>13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15</v>
      </c>
      <c r="I17" s="30">
        <f>B17-H17</f>
        <v>19</v>
      </c>
      <c r="J17" s="32">
        <f>(H17/B17)*100%</f>
        <v>0.44117647058823528</v>
      </c>
      <c r="K17" s="32">
        <f>(I17/B17)*100%</f>
        <v>0.55882352941176472</v>
      </c>
      <c r="O17" s="6"/>
    </row>
    <row r="18" spans="1:15" s="28" customFormat="1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>
      <c r="A19" s="36" t="s">
        <v>14</v>
      </c>
      <c r="B19" s="30">
        <v>78</v>
      </c>
      <c r="C19" s="30">
        <v>8</v>
      </c>
      <c r="D19" s="30">
        <v>0</v>
      </c>
      <c r="E19" s="30">
        <v>0</v>
      </c>
      <c r="F19" s="30">
        <v>1</v>
      </c>
      <c r="G19" s="30">
        <v>0</v>
      </c>
      <c r="H19" s="30">
        <f>G19+F19+E19+D19+C19</f>
        <v>9</v>
      </c>
      <c r="I19" s="30">
        <f>B19-H19</f>
        <v>69</v>
      </c>
      <c r="J19" s="32">
        <f>(H19/B19)*100%</f>
        <v>0.11538461538461539</v>
      </c>
      <c r="K19" s="32">
        <f>(I19/B19)*100%</f>
        <v>0.88461538461538458</v>
      </c>
      <c r="O19" s="6"/>
    </row>
    <row r="20" spans="1:15" s="28" customFormat="1" ht="18" customHeight="1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>
      <c r="A21" s="30" t="s">
        <v>15</v>
      </c>
      <c r="B21" s="30">
        <v>26</v>
      </c>
      <c r="C21" s="30">
        <v>4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7</v>
      </c>
      <c r="I21" s="30">
        <f>B21-H21</f>
        <v>19</v>
      </c>
      <c r="J21" s="32">
        <f>(H21/B21)*100%</f>
        <v>0.26923076923076922</v>
      </c>
      <c r="K21" s="32">
        <f>(I21/B21)*100%</f>
        <v>0.73076923076923073</v>
      </c>
    </row>
    <row r="22" spans="1:15" s="28" customFormat="1" ht="18" customHeight="1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>
      <c r="A23" s="30" t="s">
        <v>64</v>
      </c>
      <c r="B23" s="30">
        <v>78</v>
      </c>
      <c r="C23" s="30">
        <v>14</v>
      </c>
      <c r="D23" s="30">
        <v>0</v>
      </c>
      <c r="E23" s="30">
        <v>0</v>
      </c>
      <c r="F23" s="30">
        <v>0</v>
      </c>
      <c r="G23" s="30">
        <v>0</v>
      </c>
      <c r="H23" s="30">
        <f>G23+F23+E23+D23+C23</f>
        <v>14</v>
      </c>
      <c r="I23" s="30">
        <f>B23-H23</f>
        <v>64</v>
      </c>
      <c r="J23" s="32">
        <f>(H23/B23)*100%</f>
        <v>0.17948717948717949</v>
      </c>
      <c r="K23" s="32">
        <f>(I23/B23)*100%</f>
        <v>0.82051282051282048</v>
      </c>
    </row>
    <row r="24" spans="1:15" s="28" customFormat="1" ht="18" customHeight="1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>
      <c r="A25" s="30" t="s">
        <v>16</v>
      </c>
      <c r="B25" s="30">
        <v>66</v>
      </c>
      <c r="C25" s="30">
        <v>5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5</v>
      </c>
      <c r="I25" s="30">
        <f>B25-H25</f>
        <v>61</v>
      </c>
      <c r="J25" s="32">
        <f>(H25/B25)*100%</f>
        <v>7.575757575757576E-2</v>
      </c>
      <c r="K25" s="32">
        <f>(I25/B25)*100%</f>
        <v>0.9242424242424242</v>
      </c>
    </row>
    <row r="26" spans="1:15" s="28" customFormat="1" ht="18" customHeight="1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>
      <c r="A27" s="30" t="s">
        <v>17</v>
      </c>
      <c r="B27" s="30">
        <v>110</v>
      </c>
      <c r="C27" s="30">
        <v>16</v>
      </c>
      <c r="D27" s="30">
        <v>4</v>
      </c>
      <c r="E27" s="30">
        <v>0</v>
      </c>
      <c r="F27" s="30">
        <v>0</v>
      </c>
      <c r="G27" s="30">
        <v>0</v>
      </c>
      <c r="H27" s="30">
        <f>G27+F27+E27+D27+C27</f>
        <v>20</v>
      </c>
      <c r="I27" s="30">
        <f>B27-H27</f>
        <v>90</v>
      </c>
      <c r="J27" s="32">
        <f>(H27/B27)*100%</f>
        <v>0.18181818181818182</v>
      </c>
      <c r="K27" s="32">
        <f>(I27/B27)*100%</f>
        <v>0.81818181818181823</v>
      </c>
    </row>
    <row r="28" spans="1:15" s="28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>
      <c r="A29" s="34" t="s">
        <v>18</v>
      </c>
      <c r="B29" s="34">
        <v>132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0</v>
      </c>
      <c r="I29" s="34">
        <f>B29-H29</f>
        <v>132</v>
      </c>
      <c r="J29" s="35">
        <f>(H29/B29)*100%</f>
        <v>0</v>
      </c>
      <c r="K29" s="35">
        <f>(I29/B29)*100%</f>
        <v>1</v>
      </c>
    </row>
    <row r="30" spans="1:15" s="28" customFormat="1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>
      <c r="A32" s="24" t="s">
        <v>19</v>
      </c>
      <c r="B32" s="25">
        <f>SUM(B13:B31)</f>
        <v>612</v>
      </c>
      <c r="C32" s="25">
        <f t="shared" ref="C32:I32" si="0">SUM(C13:C31)</f>
        <v>72</v>
      </c>
      <c r="D32" s="25">
        <f t="shared" si="0"/>
        <v>4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82</v>
      </c>
      <c r="I32" s="25">
        <f t="shared" si="0"/>
        <v>530</v>
      </c>
      <c r="J32" s="26">
        <f>SUM(J13:J31)</f>
        <v>1.4446729740847388</v>
      </c>
      <c r="K32" s="26">
        <f>SUM(K13:K31)</f>
        <v>7.5553270259152612</v>
      </c>
    </row>
    <row r="33" spans="1:11">
      <c r="J33" s="18"/>
      <c r="K33" s="18"/>
    </row>
    <row r="35" spans="1:11" ht="15.75">
      <c r="A35" s="19" t="s">
        <v>20</v>
      </c>
      <c r="J35" s="18"/>
      <c r="K35" s="18"/>
    </row>
    <row r="36" spans="1:11">
      <c r="A36" s="20"/>
      <c r="J36" s="18"/>
      <c r="K36" s="18"/>
    </row>
    <row r="37" spans="1:11" ht="15.75">
      <c r="A37" s="19" t="s">
        <v>21</v>
      </c>
      <c r="J37" s="18"/>
      <c r="K37" s="18"/>
    </row>
    <row r="38" spans="1:11">
      <c r="A38" s="21" t="s">
        <v>22</v>
      </c>
      <c r="J38" s="18"/>
      <c r="K38" s="18"/>
    </row>
    <row r="39" spans="1:11">
      <c r="A39" s="21" t="s">
        <v>23</v>
      </c>
      <c r="J39" s="18"/>
      <c r="K39" s="18"/>
    </row>
    <row r="40" spans="1:11">
      <c r="A40" s="21" t="s">
        <v>24</v>
      </c>
      <c r="J40" s="18"/>
      <c r="K40" s="18"/>
    </row>
    <row r="41" spans="1:11">
      <c r="A41" s="20"/>
      <c r="J41" s="18"/>
      <c r="K41" s="18"/>
    </row>
    <row r="42" spans="1:11" ht="15.75">
      <c r="A42" s="19" t="s">
        <v>61</v>
      </c>
      <c r="J42" s="18"/>
      <c r="K42" s="18"/>
    </row>
    <row r="43" spans="1:11">
      <c r="A43" s="21" t="s">
        <v>26</v>
      </c>
      <c r="J43" s="18"/>
      <c r="K43" s="18"/>
    </row>
    <row r="44" spans="1:11">
      <c r="A44" s="21" t="s">
        <v>27</v>
      </c>
    </row>
    <row r="45" spans="1:11">
      <c r="A45" s="21" t="s">
        <v>28</v>
      </c>
    </row>
    <row r="46" spans="1:11">
      <c r="A46" s="21" t="s">
        <v>29</v>
      </c>
    </row>
    <row r="47" spans="1:11">
      <c r="A47" s="21" t="s">
        <v>30</v>
      </c>
    </row>
    <row r="48" spans="1:11">
      <c r="A48" s="20"/>
    </row>
    <row r="49" spans="1:1" ht="15.75">
      <c r="A49" s="19" t="s">
        <v>31</v>
      </c>
    </row>
    <row r="50" spans="1:1">
      <c r="A50" s="21" t="s">
        <v>32</v>
      </c>
    </row>
    <row r="51" spans="1:1">
      <c r="A51" s="21" t="s">
        <v>33</v>
      </c>
    </row>
    <row r="52" spans="1:1">
      <c r="A52" s="21" t="s">
        <v>34</v>
      </c>
    </row>
    <row r="53" spans="1:1">
      <c r="A53" s="21" t="s">
        <v>35</v>
      </c>
    </row>
    <row r="54" spans="1:1">
      <c r="A54" s="20"/>
    </row>
    <row r="55" spans="1:1" ht="15.75">
      <c r="A55" s="19" t="s">
        <v>36</v>
      </c>
    </row>
    <row r="56" spans="1:1">
      <c r="A56" s="21" t="s">
        <v>37</v>
      </c>
    </row>
    <row r="57" spans="1:1">
      <c r="A57" s="21" t="s">
        <v>38</v>
      </c>
    </row>
    <row r="58" spans="1:1">
      <c r="A58" s="21" t="s">
        <v>39</v>
      </c>
    </row>
    <row r="59" spans="1:1">
      <c r="A59" s="21" t="s">
        <v>40</v>
      </c>
    </row>
    <row r="60" spans="1:1">
      <c r="A60" s="21" t="s">
        <v>41</v>
      </c>
    </row>
    <row r="61" spans="1:1">
      <c r="A61" s="21" t="s">
        <v>42</v>
      </c>
    </row>
    <row r="62" spans="1:1">
      <c r="A62" s="21" t="s">
        <v>43</v>
      </c>
    </row>
    <row r="63" spans="1:1">
      <c r="A63" s="21" t="s">
        <v>44</v>
      </c>
    </row>
    <row r="64" spans="1:1">
      <c r="A64" s="21" t="s">
        <v>45</v>
      </c>
    </row>
    <row r="65" spans="1:1">
      <c r="A65" s="20"/>
    </row>
    <row r="66" spans="1:1" ht="15.75">
      <c r="A66" s="19" t="s">
        <v>46</v>
      </c>
    </row>
    <row r="67" spans="1:1">
      <c r="A67" s="21" t="s">
        <v>47</v>
      </c>
    </row>
    <row r="68" spans="1:1">
      <c r="A68" s="21" t="s">
        <v>48</v>
      </c>
    </row>
    <row r="69" spans="1:1">
      <c r="A69" s="21" t="s">
        <v>49</v>
      </c>
    </row>
    <row r="70" spans="1:1">
      <c r="A70" s="21" t="s">
        <v>50</v>
      </c>
    </row>
    <row r="71" spans="1:1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'AGOSTO 2025'!Area_stampa</vt:lpstr>
      <vt:lpstr>'APRILE 2025'!Area_stampa</vt:lpstr>
      <vt:lpstr>'FEBBRAIO 2025'!Area_stampa</vt:lpstr>
      <vt:lpstr>'GENNAIO 2025'!Area_stampa</vt:lpstr>
      <vt:lpstr>'GIUGNO 2025'!Area_stampa</vt:lpstr>
      <vt:lpstr>'LUGLIO 2025'!Area_stampa</vt:lpstr>
      <vt:lpstr>'MAGGIO 2025'!Area_stampa</vt:lpstr>
      <vt:lpstr>'MARZO 2025'!Area_stampa</vt:lpstr>
      <vt:lpstr>'SETTEMBRE 2025'!Area_stampa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Ferdani</dc:creator>
  <cp:lastModifiedBy>Ornella Donat</cp:lastModifiedBy>
  <dcterms:created xsi:type="dcterms:W3CDTF">2025-09-01T10:14:32Z</dcterms:created>
  <dcterms:modified xsi:type="dcterms:W3CDTF">2025-10-27T08:40:09Z</dcterms:modified>
</cp:coreProperties>
</file>