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75" windowWidth="15195" windowHeight="9210" tabRatio="908" activeTab="0"/>
  </bookViews>
  <sheets>
    <sheet name="INDICE" sheetId="1" r:id="rId1"/>
    <sheet name="DATI PRATICA" sheetId="2" r:id="rId2"/>
    <sheet name="DATI ANAGRAFICI" sheetId="3" r:id="rId3"/>
    <sheet name="ONERI (foglio 1)" sheetId="4" r:id="rId4"/>
    <sheet name="ONERI (foglio 2)" sheetId="5" r:id="rId5"/>
    <sheet name="ONERI (foglio 3)" sheetId="6" r:id="rId6"/>
    <sheet name="ONERI (foglio 4)" sheetId="7" r:id="rId7"/>
    <sheet name="COSTRUZIONE (foglio 1)" sheetId="8" r:id="rId8"/>
    <sheet name="COSTRUZIONE (foglio 2)" sheetId="9" r:id="rId9"/>
    <sheet name="RISULTATI" sheetId="10" r:id="rId10"/>
    <sheet name="GUIDA" sheetId="11" r:id="rId11"/>
    <sheet name="RESIDENZIALE" sheetId="12" state="hidden" r:id="rId12"/>
    <sheet name="AGRICOLTURA" sheetId="13" state="hidden" r:id="rId13"/>
    <sheet name="DIREZIONALE" sheetId="14" state="hidden" r:id="rId14"/>
    <sheet name="COMMERCIALE" sheetId="15" state="hidden" r:id="rId15"/>
    <sheet name="TURISMO" sheetId="16" state="hidden" r:id="rId16"/>
    <sheet name="ARTIGIANATO" sheetId="17" state="hidden" r:id="rId17"/>
    <sheet name="INDUSTRIA" sheetId="18" state="hidden" r:id="rId18"/>
    <sheet name="MONETIZZAZIONE STANDARD" sheetId="19" state="hidden" r:id="rId19"/>
  </sheets>
  <definedNames>
    <definedName name="_xlfn.ANCHORARRAY" hidden="1">#NAME?</definedName>
    <definedName name="_xlnm.Print_Area" localSheetId="12">'AGRICOLTURA'!$A$1:$C$61</definedName>
    <definedName name="_xlnm.Print_Area" localSheetId="16">'ARTIGIANATO'!$A$1:$D$61</definedName>
    <definedName name="_xlnm.Print_Area" localSheetId="14">'COMMERCIALE'!$A$1:$D$115</definedName>
    <definedName name="_xlnm.Print_Area" localSheetId="8">'COSTRUZIONE (foglio 2)'!$A$1:$T$97</definedName>
    <definedName name="_xlnm.Print_Area" localSheetId="2">'DATI ANAGRAFICI'!$A$1:$Y$33</definedName>
    <definedName name="_xlnm.Print_Area" localSheetId="1">'DATI PRATICA'!$A$1:$P$18</definedName>
    <definedName name="_xlnm.Print_Area" localSheetId="13">'DIREZIONALE'!$A$1:$D$115</definedName>
    <definedName name="_xlnm.Print_Area" localSheetId="10">'GUIDA'!$A$1:$Q$67</definedName>
    <definedName name="_xlnm.Print_Area" localSheetId="0">'INDICE'!$A$1:$O$36</definedName>
    <definedName name="_xlnm.Print_Area" localSheetId="17">'INDUSTRIA'!$A$1:$D$61</definedName>
    <definedName name="_xlnm.Print_Area" localSheetId="18">'MONETIZZAZIONE STANDARD'!$A$1:$B$4</definedName>
    <definedName name="_xlnm.Print_Area" localSheetId="3">'ONERI (foglio 1)'!$A$1:$X$83</definedName>
    <definedName name="_xlnm.Print_Area" localSheetId="4">'ONERI (foglio 2)'!#REF!</definedName>
    <definedName name="_xlnm.Print_Area" localSheetId="5">'ONERI (foglio 3)'!#REF!</definedName>
    <definedName name="_xlnm.Print_Area" localSheetId="6">'ONERI (foglio 4)'!#REF!</definedName>
    <definedName name="_xlnm.Print_Area" localSheetId="11">'RESIDENZIALE'!$A$1:$D$117</definedName>
    <definedName name="_xlnm.Print_Area" localSheetId="9">'RISULTATI'!$A$1:$T$39</definedName>
    <definedName name="_xlnm.Print_Area" localSheetId="15">'TURISMO'!$A$1:$D$115</definedName>
    <definedName name="PROVA" localSheetId="3">'ONERI (foglio 1)'!#REF!</definedName>
    <definedName name="_xlnm.Print_Titles" localSheetId="12">'AGRICOLTURA'!$1:$1</definedName>
    <definedName name="_xlnm.Print_Titles" localSheetId="16">'ARTIGIANATO'!$1:$1</definedName>
    <definedName name="_xlnm.Print_Titles" localSheetId="14">'COMMERCIALE'!$1:$1</definedName>
    <definedName name="_xlnm.Print_Titles" localSheetId="13">'DIREZIONALE'!$1:$1</definedName>
    <definedName name="_xlnm.Print_Titles" localSheetId="17">'INDUSTRIA'!$1:$1</definedName>
    <definedName name="_xlnm.Print_Titles" localSheetId="11">'RESIDENZIALE'!$1:$1</definedName>
    <definedName name="_xlnm.Print_Titles" localSheetId="15">'TURISMO'!$1:$1</definedName>
  </definedNames>
  <calcPr fullCalcOnLoad="1"/>
</workbook>
</file>

<file path=xl/comments11.xml><?xml version="1.0" encoding="utf-8"?>
<comments xmlns="http://schemas.openxmlformats.org/spreadsheetml/2006/main">
  <authors>
    <author>Angelo Vianello</author>
  </authors>
  <commentList>
    <comment ref="B16" authorId="0">
      <text>
        <r>
          <rPr>
            <b/>
            <sz val="8"/>
            <rFont val="Tahoma"/>
            <family val="0"/>
          </rPr>
          <t>COMMENTO: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COMMENTO: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FABIO</author>
    <author>Angelo Vianello</author>
  </authors>
  <commentList>
    <comment ref="G6" authorId="0">
      <text>
        <r>
          <rPr>
            <b/>
            <sz val="8"/>
            <rFont val="Tahoma"/>
            <family val="2"/>
          </rPr>
          <t>Giorno: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I6" authorId="0">
      <text>
        <r>
          <rPr>
            <b/>
            <sz val="8"/>
            <rFont val="Tahoma"/>
            <family val="2"/>
          </rPr>
          <t>Mese: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K6" authorId="0">
      <text>
        <r>
          <rPr>
            <b/>
            <sz val="8"/>
            <rFont val="Tahoma"/>
            <family val="2"/>
          </rPr>
          <t>Anno: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Tipo Pratica:
</t>
        </r>
        <r>
          <rPr>
            <sz val="3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Selezionare dal menù a tendina.  
</t>
        </r>
        <r>
          <rPr>
            <b/>
            <sz val="8"/>
            <rFont val="Tahoma"/>
            <family val="2"/>
          </rPr>
          <t>NOTA: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Volume complessivo</t>
        </r>
        <r>
          <rPr>
            <sz val="8"/>
            <rFont val="Tahoma"/>
            <family val="2"/>
          </rPr>
          <t xml:space="preserve"> = corrisponde al volume calcolato ai fini del rilascio del permesso di costruire;
</t>
        </r>
        <r>
          <rPr>
            <b/>
            <sz val="8"/>
            <rFont val="Tahoma"/>
            <family val="2"/>
          </rPr>
          <t>Superficie complessiva</t>
        </r>
        <r>
          <rPr>
            <sz val="8"/>
            <rFont val="Tahoma"/>
            <family val="2"/>
          </rPr>
          <t xml:space="preserve"> = corrisponde alla superficie calcolata ai fini del rilascio del permesso di costruire;
</t>
        </r>
        <r>
          <rPr>
            <b/>
            <sz val="8"/>
            <rFont val="Tahoma"/>
            <family val="2"/>
          </rPr>
          <t xml:space="preserve">Nel caso di DIA presentata in alternativa al PERMESSO DI COSTRUIRE </t>
        </r>
        <r>
          <rPr>
            <sz val="8"/>
            <rFont val="Tahoma"/>
            <family val="2"/>
          </rPr>
          <t>eseguire le seguenti operazione: 1) in questo campo selezionare ugualmente il permesso di costruire relativo all'opera; 
2) nel campo sottostante selezionare  DIA presentata in alternativa al PERMESSO DI COSTRUIRE;</t>
        </r>
      </text>
    </comment>
    <comment ref="D12" authorId="1">
      <text>
        <r>
          <rPr>
            <b/>
            <sz val="8"/>
            <rFont val="Tahoma"/>
            <family val="2"/>
          </rPr>
          <t>Variante:</t>
        </r>
        <r>
          <rPr>
            <b/>
            <sz val="3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O12" authorId="1">
      <text>
        <r>
          <rPr>
            <b/>
            <sz val="8"/>
            <rFont val="Tahoma"/>
            <family val="2"/>
          </rPr>
          <t>D.lgs 42/2004:</t>
        </r>
        <r>
          <rPr>
            <b/>
            <sz val="3"/>
            <rFont val="Tahoma"/>
            <family val="2"/>
          </rPr>
          <t xml:space="preserve">
</t>
        </r>
        <r>
          <rPr>
            <sz val="3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F10" authorId="1">
      <text>
        <r>
          <rPr>
            <b/>
            <sz val="8"/>
            <rFont val="Tahoma"/>
            <family val="2"/>
          </rPr>
          <t>Tipo Pratica:</t>
        </r>
        <r>
          <rPr>
            <b/>
            <sz val="3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Selezionare dal menù a tendina. </t>
        </r>
        <r>
          <rPr>
            <b/>
            <sz val="8"/>
            <rFont val="Tahoma"/>
            <family val="2"/>
          </rPr>
          <t xml:space="preserve"> 
Nel caso di DIA presentata in alternativa al PERMESSO DI COSTRUIRE</t>
        </r>
        <r>
          <rPr>
            <b/>
            <sz val="8"/>
            <color indexed="10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eseguire le seguenti operazione: 
1) in questo campo selezionare DIA presentata in alternativa al PERMESSO DI COSTRUIRE; 2) nel campo sovrastante selezionare il permesso di costruire sostituito dalla DIA;</t>
        </r>
      </text>
    </comment>
    <comment ref="K12" authorId="1">
      <text>
        <r>
          <rPr>
            <b/>
            <sz val="8"/>
            <rFont val="Tahoma"/>
            <family val="2"/>
          </rPr>
          <t>Sanatoria:</t>
        </r>
        <r>
          <rPr>
            <sz val="3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</commentList>
</comments>
</file>

<file path=xl/comments4.xml><?xml version="1.0" encoding="utf-8"?>
<comments xmlns="http://schemas.openxmlformats.org/spreadsheetml/2006/main">
  <authors>
    <author>FABIO</author>
    <author>Fabio</author>
  </authors>
  <commentList>
    <comment ref="E5" authorId="0">
      <text>
        <r>
          <rPr>
            <b/>
            <sz val="8"/>
            <rFont val="Tahoma"/>
            <family val="2"/>
          </rPr>
          <t>Destinazione d'uso: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Le descrizioni ammesse sono le seguenti:
</t>
        </r>
        <r>
          <rPr>
            <sz val="2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RESIDENZIALE
AGRICOLTURA
DIREZIONALE
COMMERCIALE
TURISMO
ARTIGIANATO
INDUSTRIA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(Selezionare dal menù a tendina)</t>
        </r>
      </text>
    </comment>
    <comment ref="E7" authorId="0">
      <text>
        <r>
          <rPr>
            <b/>
            <sz val="8"/>
            <rFont val="Tahoma"/>
            <family val="2"/>
          </rPr>
          <t>Zona, densità fondiaria, urbanizzazione: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E8" authorId="0">
      <text>
        <r>
          <rPr>
            <b/>
            <sz val="8"/>
            <rFont val="Tahoma"/>
            <family val="2"/>
          </rPr>
          <t>Zona, densità fondiaria, urbanizzazione: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E18" authorId="0">
      <text>
        <r>
          <rPr>
            <b/>
            <sz val="8"/>
            <rFont val="Tahoma"/>
            <family val="2"/>
          </rPr>
          <t>Tipo pratica: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Le descrizioni ammesse sono le seguenti:
</t>
        </r>
        <r>
          <rPr>
            <sz val="2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RISTRUTTURAZIONE A</t>
        </r>
        <r>
          <rPr>
            <sz val="2"/>
            <rFont val="Tahoma"/>
            <family val="2"/>
          </rPr>
          <t xml:space="preserve">
</t>
        </r>
        <r>
          <rPr>
            <i/>
            <sz val="8"/>
            <rFont val="Tahoma"/>
            <family val="2"/>
          </rPr>
          <t>Per gli interventi di ristrutturazione che non prevedano la demolizione e ricostruzione di cui ai successivi punti e) ed f), il contributo è pari a quello calcolato per interventi di nuova edificazione moltiplicato per 0,20</t>
        </r>
        <r>
          <rPr>
            <b/>
            <sz val="8"/>
            <rFont val="Tahoma"/>
            <family val="2"/>
          </rPr>
          <t xml:space="preserve">
RISTRUTTURAZIONE B
</t>
        </r>
        <r>
          <rPr>
            <i/>
            <sz val="8"/>
            <rFont val="Tahoma"/>
            <family val="2"/>
          </rPr>
          <t>Per gli interventi di ristrutturazione consistenti nella demolizione e ricostruzione con utilizzo della L.R. 14/09, il contributo è pari a quello calcolato per interventi di nuova edificazione moltiplicanto per 0,80</t>
        </r>
        <r>
          <rPr>
            <b/>
            <sz val="8"/>
            <rFont val="Tahoma"/>
            <family val="2"/>
          </rPr>
          <t xml:space="preserve">
RISTRUTTURAZIONE C
</t>
        </r>
        <r>
          <rPr>
            <i/>
            <sz val="8"/>
            <rFont val="Tahoma"/>
            <family val="2"/>
          </rPr>
          <t>Per gli interventi di ristrutturazione consistenti  nella demolizione e ricostruzione senza utilizzo della L.R.14/09, il contributo sarà pari quello calcolato per interventi di nuova edificazione moltiplicato per 0,50</t>
        </r>
        <r>
          <rPr>
            <b/>
            <sz val="8"/>
            <rFont val="Tahoma"/>
            <family val="2"/>
          </rPr>
          <t xml:space="preserve">
RISTRUTTURAZIONE D
</t>
        </r>
        <r>
          <rPr>
            <i/>
            <sz val="8"/>
            <rFont val="Tahoma"/>
            <family val="2"/>
          </rPr>
          <t>Per gli interventi di ristrutturazione edilizia, nell'ambito dei quali sono ricompresi anche quelli consistenti nella demolizione e successiva "fedele" ricostruzione di un babbricato identico, quanto a sagoma, volumi, area di sedime e caratteristiche dei materiali, a quello preesistente, fatte salve, le sole innovazioni necessarie per l'adeguamento alla normativa antisismica, il contributo è pari a quello calcolato per interventi di nuova edificazione, moltiplicato per 0,20</t>
        </r>
        <r>
          <rPr>
            <b/>
            <sz val="8"/>
            <rFont val="Tahoma"/>
            <family val="2"/>
          </rPr>
          <t xml:space="preserve">
NUOVA COSTRUZIONE/AMPLIAMENTO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(Selezionare dal menù a tendina)
</t>
        </r>
      </text>
    </comment>
    <comment ref="E21" authorId="1">
      <text>
        <r>
          <rPr>
            <b/>
            <sz val="8"/>
            <rFont val="Tahoma"/>
            <family val="2"/>
          </rPr>
          <t>Superficie utile abitabile (SU)</t>
        </r>
        <r>
          <rPr>
            <sz val="8"/>
            <rFont val="Tahoma"/>
            <family val="0"/>
          </rPr>
          <t>: si intende la superficie di pavimento degli alloggi misurata al netto di murature, pilastri, tramezzi, sguinci, vani di porte e finestre, di eventuali scale interne, di logge di balconi.</t>
        </r>
      </text>
    </comment>
    <comment ref="F21" authorId="1">
      <text>
        <r>
          <rPr>
            <b/>
            <sz val="8"/>
            <rFont val="Tahoma"/>
            <family val="2"/>
          </rPr>
          <t>Superficie non residenziale (SnR)</t>
        </r>
        <r>
          <rPr>
            <sz val="8"/>
            <rFont val="Tahoma"/>
            <family val="0"/>
          </rPr>
          <t xml:space="preserve">: si intende la superficie di servizi ed accessori riguardanti:
</t>
        </r>
        <r>
          <rPr>
            <sz val="5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a) cantinole, soffitte, locali motore ascensore, cabine idriche, lavatoi comuni, centrali termiche, ed altri locali a stretto servizio delle residenze;
b) autorimesse singole o collettive;
c) androni di ingresso e porticati liberi;
d) logge e balconi.
</t>
        </r>
        <r>
          <rPr>
            <sz val="5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NB: I porticati di cui al punto c) sono esclusi dal computo della superficie complessiva qualora gli strumenti urbanistici ne prescrivano l'uso pubblico.</t>
        </r>
      </text>
    </comment>
    <comment ref="G20" authorId="0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S68" authorId="0">
      <text>
        <r>
          <rPr>
            <b/>
            <sz val="8"/>
            <rFont val="Tahoma"/>
            <family val="2"/>
          </rPr>
          <t>Segno del risultato: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S70" authorId="0">
      <text>
        <r>
          <rPr>
            <b/>
            <sz val="8"/>
            <rFont val="Tahoma"/>
            <family val="2"/>
          </rPr>
          <t>Segno del risultato: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B11" authorId="1">
      <text>
        <r>
          <rPr>
            <b/>
            <sz val="8"/>
            <rFont val="Tahoma"/>
            <family val="2"/>
          </rPr>
          <t>Monetizzazione standard</t>
        </r>
        <r>
          <rPr>
            <sz val="8"/>
            <rFont val="Tahoma"/>
            <family val="0"/>
          </rPr>
          <t>: la monetizzazione degli standard a parcheggio è consentita solamente nel caso di dimostrata impossibilità di ricavare i parcheggi nell'area di pertinenza dell'intervento.</t>
        </r>
      </text>
    </comment>
    <comment ref="E11" authorId="0">
      <text>
        <r>
          <rPr>
            <b/>
            <sz val="8"/>
            <rFont val="Tahoma"/>
            <family val="2"/>
          </rPr>
          <t>Monetizzazione standard: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K20" authorId="0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O20" authorId="0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S20" authorId="0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W20" authorId="0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G32" authorId="0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K32" authorId="0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O32" authorId="0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S32" authorId="0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W32" authorId="0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G44" authorId="0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K44" authorId="0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O44" authorId="0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S44" authorId="0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W44" authorId="0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G56" authorId="0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K56" authorId="0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O56" authorId="0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S56" authorId="0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W56" authorId="0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</commentList>
</comments>
</file>

<file path=xl/comments5.xml><?xml version="1.0" encoding="utf-8"?>
<comments xmlns="http://schemas.openxmlformats.org/spreadsheetml/2006/main">
  <authors>
    <author>Fabio</author>
    <author>FABIO</author>
  </authors>
  <commentList>
    <comment ref="B11" authorId="0">
      <text>
        <r>
          <rPr>
            <b/>
            <sz val="8"/>
            <rFont val="Tahoma"/>
            <family val="2"/>
          </rPr>
          <t>Monetizzazione standard</t>
        </r>
        <r>
          <rPr>
            <sz val="8"/>
            <rFont val="Tahoma"/>
            <family val="0"/>
          </rPr>
          <t>: la monetizzazione degli standard a parcheggio è consentita solamente nel caso di dimostrata impossibilità di ricavare i parcheggi nell'area di pertinenza dell'intervento.</t>
        </r>
      </text>
    </comment>
    <comment ref="E18" authorId="1">
      <text>
        <r>
          <rPr>
            <b/>
            <sz val="8"/>
            <rFont val="Tahoma"/>
            <family val="2"/>
          </rPr>
          <t>Tipo pratica: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Le descrizioni ammesse sono le seguenti:
</t>
        </r>
        <r>
          <rPr>
            <sz val="2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RISTRUTTURAZIONE A</t>
        </r>
        <r>
          <rPr>
            <sz val="2"/>
            <rFont val="Tahoma"/>
            <family val="2"/>
          </rPr>
          <t xml:space="preserve">
</t>
        </r>
        <r>
          <rPr>
            <i/>
            <sz val="8"/>
            <rFont val="Tahoma"/>
            <family val="2"/>
          </rPr>
          <t>Per gli interventi di ristrutturazione che non prevedano la demolizione e ricostruzione di cui ai successivi punti e) ed f), il contributo è pari a quello calcolato per interventi di nuova edificazione moltiplicato per 0,20</t>
        </r>
        <r>
          <rPr>
            <b/>
            <sz val="8"/>
            <rFont val="Tahoma"/>
            <family val="2"/>
          </rPr>
          <t xml:space="preserve">
RISTRUTTURAZIONE B
</t>
        </r>
        <r>
          <rPr>
            <i/>
            <sz val="8"/>
            <rFont val="Tahoma"/>
            <family val="2"/>
          </rPr>
          <t>Per gli interventi di ristrutturazione consistenti nella demolizione e ricostruzione con utilizzo della L.R. 14/09, il contributo è pari a quello calcolato per interventi di nuova edificazione moltiplicanto per 0,80</t>
        </r>
        <r>
          <rPr>
            <b/>
            <sz val="8"/>
            <rFont val="Tahoma"/>
            <family val="2"/>
          </rPr>
          <t xml:space="preserve">
RISTRUTTURAZIONE C
</t>
        </r>
        <r>
          <rPr>
            <i/>
            <sz val="8"/>
            <rFont val="Tahoma"/>
            <family val="2"/>
          </rPr>
          <t>Per gli interventi di ristrutturazione consistenti  nella demolizione e ricostruzione senza utilizzo della L.R.14/09, il contributo sarà pari quello calcolato per interventi di nuova edificazione moltiplicato per 0,50</t>
        </r>
        <r>
          <rPr>
            <b/>
            <sz val="8"/>
            <rFont val="Tahoma"/>
            <family val="2"/>
          </rPr>
          <t xml:space="preserve">
RISTRUTTURAZIONE D
</t>
        </r>
        <r>
          <rPr>
            <i/>
            <sz val="8"/>
            <rFont val="Tahoma"/>
            <family val="2"/>
          </rPr>
          <t>Per gli interventi di ristrutturazione edilizia, nell'ambito dei quali sono ricompresi anche quelli consistenti nella demolizione e successiva "fedele" ricostruzione di un babbricato identico, quanto a sagoma, volumi, area di sedime e caratteristiche dei materiali, a quello preesistente, fatte salve, le sole innovazioni necessarie per l'adeguamento alla normativa antisismica, il contributo è pari a quello calcolato per interventi di nuova edificazione, moltiplicato per 0,20</t>
        </r>
        <r>
          <rPr>
            <b/>
            <sz val="8"/>
            <rFont val="Tahoma"/>
            <family val="2"/>
          </rPr>
          <t xml:space="preserve">
NUOVA COSTRUZIONE/AMPLIAMENTO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(Selezionare dal menù a tendina)
</t>
        </r>
      </text>
    </comment>
    <comment ref="G20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K20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O20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S20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W20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E21" authorId="0">
      <text>
        <r>
          <rPr>
            <b/>
            <sz val="8"/>
            <rFont val="Tahoma"/>
            <family val="2"/>
          </rPr>
          <t>Superficie utile abitabile (SU)</t>
        </r>
        <r>
          <rPr>
            <sz val="8"/>
            <rFont val="Tahoma"/>
            <family val="0"/>
          </rPr>
          <t>: si intende la superficie di pavimento degli alloggi misurata al netto di murature, pilastri, tramezzi, sguinci, vani di porte e finestre, di eventuali scale interne, di logge di balconi.</t>
        </r>
      </text>
    </comment>
    <comment ref="F21" authorId="0">
      <text>
        <r>
          <rPr>
            <b/>
            <sz val="8"/>
            <rFont val="Tahoma"/>
            <family val="2"/>
          </rPr>
          <t>Superficie non residenziale (SnR)</t>
        </r>
        <r>
          <rPr>
            <sz val="8"/>
            <rFont val="Tahoma"/>
            <family val="0"/>
          </rPr>
          <t xml:space="preserve">: si intende la superficie di servizi ed accessori riguardanti:
</t>
        </r>
        <r>
          <rPr>
            <sz val="5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a) cantinole, soffitte, locali motore ascensore, cabine idriche, lavatoi comuni, centrali termiche, ed altri locali a stretto servizio delle residenze;
b) autorimesse singole o collettive;
c) androni di ingresso e porticati liberi;
d) logge e balconi.
</t>
        </r>
        <r>
          <rPr>
            <sz val="5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NB: I porticati di cui al punto c) sono esclusi dal computo della superficie complessiva qualora gli strumenti urbanistici ne prescrivano l'uso pubblico.</t>
        </r>
      </text>
    </comment>
    <comment ref="G32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K32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O32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S32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W32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G44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K44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O44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S44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W44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G56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K56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O56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S56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W56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S68" authorId="1">
      <text>
        <r>
          <rPr>
            <b/>
            <sz val="8"/>
            <rFont val="Tahoma"/>
            <family val="2"/>
          </rPr>
          <t>Segno del risultato: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S70" authorId="1">
      <text>
        <r>
          <rPr>
            <b/>
            <sz val="8"/>
            <rFont val="Tahoma"/>
            <family val="2"/>
          </rPr>
          <t>Segno del risultato: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E5" authorId="1">
      <text>
        <r>
          <rPr>
            <b/>
            <sz val="8"/>
            <rFont val="Tahoma"/>
            <family val="2"/>
          </rPr>
          <t>Destinazione d'uso: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Le descrizioni ammesse sono le seguenti:
</t>
        </r>
        <r>
          <rPr>
            <sz val="2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RESIDENZIALE
AGRICOLTURA
DIREZIONALE
COMMERCIALE
TURISMO
ARTIGIANATO
INDUSTRIA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(Selezionare dal menù a tendina)</t>
        </r>
      </text>
    </comment>
    <comment ref="E7" authorId="1">
      <text>
        <r>
          <rPr>
            <b/>
            <sz val="8"/>
            <rFont val="Tahoma"/>
            <family val="2"/>
          </rPr>
          <t>Zona, densità fondiaria, urbanizzazione: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E8" authorId="1">
      <text>
        <r>
          <rPr>
            <b/>
            <sz val="8"/>
            <rFont val="Tahoma"/>
            <family val="2"/>
          </rPr>
          <t>Zona, densità fondiaria, urbanizzazione: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E11" authorId="1">
      <text>
        <r>
          <rPr>
            <b/>
            <sz val="8"/>
            <rFont val="Tahoma"/>
            <family val="2"/>
          </rPr>
          <t>Monetizzazione standard: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</commentList>
</comments>
</file>

<file path=xl/comments6.xml><?xml version="1.0" encoding="utf-8"?>
<comments xmlns="http://schemas.openxmlformats.org/spreadsheetml/2006/main">
  <authors>
    <author>Fabio</author>
    <author>FABIO</author>
  </authors>
  <commentList>
    <comment ref="B11" authorId="0">
      <text>
        <r>
          <rPr>
            <b/>
            <sz val="8"/>
            <rFont val="Tahoma"/>
            <family val="2"/>
          </rPr>
          <t>Monetizzazione standard</t>
        </r>
        <r>
          <rPr>
            <sz val="8"/>
            <rFont val="Tahoma"/>
            <family val="0"/>
          </rPr>
          <t>: la monetizzazione degli standard a parcheggio è consentita solamente nel caso di dimostrata impossibilità di ricavare i parcheggi nell'area di pertinenza dell'intervento.</t>
        </r>
      </text>
    </comment>
    <comment ref="E18" authorId="1">
      <text>
        <r>
          <rPr>
            <b/>
            <sz val="8"/>
            <rFont val="Tahoma"/>
            <family val="2"/>
          </rPr>
          <t>Tipo pratica: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Le descrizioni ammesse sono le seguenti:
</t>
        </r>
        <r>
          <rPr>
            <sz val="2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RISTRUTTURAZIONE A</t>
        </r>
        <r>
          <rPr>
            <sz val="2"/>
            <rFont val="Tahoma"/>
            <family val="2"/>
          </rPr>
          <t xml:space="preserve">
</t>
        </r>
        <r>
          <rPr>
            <i/>
            <sz val="8"/>
            <rFont val="Tahoma"/>
            <family val="2"/>
          </rPr>
          <t>Per gli interventi di ristrutturazione che non prevedano la demolizione e ricostruzione di cui ai successivi punti e) ed f), il contributo è pari a quello calcolato per interventi di nuova edificazione moltiplicato per 0,20</t>
        </r>
        <r>
          <rPr>
            <b/>
            <sz val="8"/>
            <rFont val="Tahoma"/>
            <family val="2"/>
          </rPr>
          <t xml:space="preserve">
RISTRUTTURAZIONE B
</t>
        </r>
        <r>
          <rPr>
            <i/>
            <sz val="8"/>
            <rFont val="Tahoma"/>
            <family val="2"/>
          </rPr>
          <t>Per gli interventi di ristrutturazione consistenti nella demolizione e ricostruzione con utilizzo della L.R. 14/09, il contributo è pari a quello calcolato per interventi di nuova edificazione moltiplicanto per 0,80</t>
        </r>
        <r>
          <rPr>
            <b/>
            <sz val="8"/>
            <rFont val="Tahoma"/>
            <family val="2"/>
          </rPr>
          <t xml:space="preserve">
RISTRUTTURAZIONE C
</t>
        </r>
        <r>
          <rPr>
            <i/>
            <sz val="8"/>
            <rFont val="Tahoma"/>
            <family val="2"/>
          </rPr>
          <t>Per gli interventi di ristrutturazione consistenti  nella demolizione e ricostruzione senza utilizzo della L.R.14/09, il contributo sarà pari quello calcolato per interventi di nuova edificazione moltiplicato per 0,50</t>
        </r>
        <r>
          <rPr>
            <b/>
            <sz val="8"/>
            <rFont val="Tahoma"/>
            <family val="2"/>
          </rPr>
          <t xml:space="preserve">
RISTRUTTURAZIONE D
</t>
        </r>
        <r>
          <rPr>
            <i/>
            <sz val="8"/>
            <rFont val="Tahoma"/>
            <family val="2"/>
          </rPr>
          <t>Per gli interventi di ristrutturazione edilizia, nell'ambito dei quali sono ricompresi anche quelli consistenti nella demolizione e successiva "fedele" ricostruzione di un babbricato identico, quanto a sagoma, volumi, area di sedime e caratteristiche dei materiali, a quello preesistente, fatte salve, le sole innovazioni necessarie per l'adeguamento alla normativa antisismica, il contributo è pari a quello calcolato per interventi di nuova edificazione, moltiplicato per 0,20</t>
        </r>
        <r>
          <rPr>
            <b/>
            <sz val="8"/>
            <rFont val="Tahoma"/>
            <family val="2"/>
          </rPr>
          <t xml:space="preserve">
NUOVA COSTRUZIONE/AMPLIAMENTO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(Selezionare dal menù a tendina)
</t>
        </r>
      </text>
    </comment>
    <comment ref="G20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K20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O20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S20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W20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E21" authorId="0">
      <text>
        <r>
          <rPr>
            <b/>
            <sz val="8"/>
            <rFont val="Tahoma"/>
            <family val="2"/>
          </rPr>
          <t>Superficie utile abitabile (SU)</t>
        </r>
        <r>
          <rPr>
            <sz val="8"/>
            <rFont val="Tahoma"/>
            <family val="0"/>
          </rPr>
          <t>: si intende la superficie di pavimento degli alloggi misurata al netto di murature, pilastri, tramezzi, sguinci, vani di porte e finestre, di eventuali scale interne, di logge di balconi.</t>
        </r>
      </text>
    </comment>
    <comment ref="F21" authorId="0">
      <text>
        <r>
          <rPr>
            <b/>
            <sz val="8"/>
            <rFont val="Tahoma"/>
            <family val="2"/>
          </rPr>
          <t>Superficie non residenziale (SnR)</t>
        </r>
        <r>
          <rPr>
            <sz val="8"/>
            <rFont val="Tahoma"/>
            <family val="0"/>
          </rPr>
          <t xml:space="preserve">: si intende la superficie di servizi ed accessori riguardanti:
</t>
        </r>
        <r>
          <rPr>
            <sz val="5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a) cantinole, soffitte, locali motore ascensore, cabine idriche, lavatoi comuni, centrali termiche, ed altri locali a stretto servizio delle residenze;
b) autorimesse singole o collettive;
c) androni di ingresso e porticati liberi;
d) logge e balconi.
</t>
        </r>
        <r>
          <rPr>
            <sz val="5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NB: I porticati di cui al punto c) sono esclusi dal computo della superficie complessiva qualora gli strumenti urbanistici ne prescrivano l'uso pubblico.</t>
        </r>
      </text>
    </comment>
    <comment ref="G32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K32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O32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S32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W32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G44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K44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O44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S44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W44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G56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K56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O56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S56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W56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S68" authorId="1">
      <text>
        <r>
          <rPr>
            <b/>
            <sz val="8"/>
            <rFont val="Tahoma"/>
            <family val="2"/>
          </rPr>
          <t>Segno del risultato: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S70" authorId="1">
      <text>
        <r>
          <rPr>
            <b/>
            <sz val="8"/>
            <rFont val="Tahoma"/>
            <family val="2"/>
          </rPr>
          <t>Segno del risultato: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E5" authorId="1">
      <text>
        <r>
          <rPr>
            <b/>
            <sz val="8"/>
            <rFont val="Tahoma"/>
            <family val="2"/>
          </rPr>
          <t>Destinazione d'uso: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Le descrizioni ammesse sono le seguenti:
</t>
        </r>
        <r>
          <rPr>
            <sz val="2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RESIDENZIALE
AGRICOLTURA
DIREZIONALE
COMMERCIALE
TURISMO
ARTIGIANATO
INDUSTRIA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(Selezionare dal menù a tendina)</t>
        </r>
      </text>
    </comment>
    <comment ref="E7" authorId="1">
      <text>
        <r>
          <rPr>
            <b/>
            <sz val="8"/>
            <rFont val="Tahoma"/>
            <family val="2"/>
          </rPr>
          <t>Zona, densità fondiaria, urbanizzazione: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E8" authorId="1">
      <text>
        <r>
          <rPr>
            <b/>
            <sz val="8"/>
            <rFont val="Tahoma"/>
            <family val="2"/>
          </rPr>
          <t>Zona, densità fondiaria, urbanizzazione: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E11" authorId="1">
      <text>
        <r>
          <rPr>
            <b/>
            <sz val="8"/>
            <rFont val="Tahoma"/>
            <family val="2"/>
          </rPr>
          <t>Monetizzazione standard: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</commentList>
</comments>
</file>

<file path=xl/comments7.xml><?xml version="1.0" encoding="utf-8"?>
<comments xmlns="http://schemas.openxmlformats.org/spreadsheetml/2006/main">
  <authors>
    <author>Fabio</author>
    <author>FABIO</author>
  </authors>
  <commentList>
    <comment ref="B11" authorId="0">
      <text>
        <r>
          <rPr>
            <b/>
            <sz val="8"/>
            <rFont val="Tahoma"/>
            <family val="2"/>
          </rPr>
          <t>Monetizzazione standard</t>
        </r>
        <r>
          <rPr>
            <sz val="8"/>
            <rFont val="Tahoma"/>
            <family val="0"/>
          </rPr>
          <t>: la monetizzazione degli standard a parcheggio è consentita solamente nel caso di dimostrata impossibilità di ricavare i parcheggi nell'area di pertinenza dell'intervento.</t>
        </r>
      </text>
    </comment>
    <comment ref="E18" authorId="1">
      <text>
        <r>
          <rPr>
            <b/>
            <sz val="8"/>
            <rFont val="Tahoma"/>
            <family val="2"/>
          </rPr>
          <t>Tipo pratica: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Le descrizioni ammesse sono le seguenti:
</t>
        </r>
        <r>
          <rPr>
            <sz val="2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RISTRUTTURAZIONE A</t>
        </r>
        <r>
          <rPr>
            <sz val="2"/>
            <rFont val="Tahoma"/>
            <family val="2"/>
          </rPr>
          <t xml:space="preserve">
</t>
        </r>
        <r>
          <rPr>
            <i/>
            <sz val="8"/>
            <rFont val="Tahoma"/>
            <family val="2"/>
          </rPr>
          <t>Per gli interventi di ristrutturazione che non prevedano la demolizione e ricostruzione di cui ai successivi punti e) ed f), il contributo è pari a quello calcolato per interventi di nuova edificazione moltiplicato per 0,20</t>
        </r>
        <r>
          <rPr>
            <b/>
            <sz val="8"/>
            <rFont val="Tahoma"/>
            <family val="2"/>
          </rPr>
          <t xml:space="preserve">
RISTRUTTURAZIONE B
</t>
        </r>
        <r>
          <rPr>
            <i/>
            <sz val="8"/>
            <rFont val="Tahoma"/>
            <family val="2"/>
          </rPr>
          <t>Per gli interventi di ristrutturazione consistenti nella demolizione e ricostruzione con utilizzo della L.R. 14/09, il contributo è pari a quello calcolato per interventi di nuova edificazione moltiplicanto per 0,80</t>
        </r>
        <r>
          <rPr>
            <b/>
            <sz val="8"/>
            <rFont val="Tahoma"/>
            <family val="2"/>
          </rPr>
          <t xml:space="preserve">
RISTRUTTURAZIONE C
</t>
        </r>
        <r>
          <rPr>
            <i/>
            <sz val="8"/>
            <rFont val="Tahoma"/>
            <family val="2"/>
          </rPr>
          <t>Per gli interventi di ristrutturazione consistenti  nella demolizione e ricostruzione senza utilizzo della L.R.14/09, il contributo sarà pari quello calcolato per interventi di nuova edificazione moltiplicato per 0,50</t>
        </r>
        <r>
          <rPr>
            <b/>
            <sz val="8"/>
            <rFont val="Tahoma"/>
            <family val="2"/>
          </rPr>
          <t xml:space="preserve">
RISTRUTTURAZIONE D
</t>
        </r>
        <r>
          <rPr>
            <i/>
            <sz val="8"/>
            <rFont val="Tahoma"/>
            <family val="2"/>
          </rPr>
          <t>Per gli interventi di ristrutturazione edilizia, nell'ambito dei quali sono ricompresi anche quelli consistenti nella demolizione e successiva "fedele" ricostruzione di un babbricato identico, quanto a sagoma, volumi, area di sedime e caratteristiche dei materiali, a quello preesistente, fatte salve, le sole innovazioni necessarie per l'adeguamento alla normativa antisismica, il contributo è pari a quello calcolato per interventi di nuova edificazione, moltiplicato per 0,20</t>
        </r>
        <r>
          <rPr>
            <b/>
            <sz val="8"/>
            <rFont val="Tahoma"/>
            <family val="2"/>
          </rPr>
          <t xml:space="preserve">
NUOVA COSTRUZIONE/AMPLIAMENTO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(Selezionare dal menù a tendina)
</t>
        </r>
      </text>
    </comment>
    <comment ref="G20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K20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O20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S20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W20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E21" authorId="0">
      <text>
        <r>
          <rPr>
            <b/>
            <sz val="8"/>
            <rFont val="Tahoma"/>
            <family val="2"/>
          </rPr>
          <t>Superficie utile abitabile (SU)</t>
        </r>
        <r>
          <rPr>
            <sz val="8"/>
            <rFont val="Tahoma"/>
            <family val="0"/>
          </rPr>
          <t>: si intende la superficie di pavimento degli alloggi misurata al netto di murature, pilastri, tramezzi, sguinci, vani di porte e finestre, di eventuali scale interne, di logge di balconi.</t>
        </r>
      </text>
    </comment>
    <comment ref="F21" authorId="0">
      <text>
        <r>
          <rPr>
            <b/>
            <sz val="8"/>
            <rFont val="Tahoma"/>
            <family val="2"/>
          </rPr>
          <t>Superficie non residenziale (SnR)</t>
        </r>
        <r>
          <rPr>
            <sz val="8"/>
            <rFont val="Tahoma"/>
            <family val="0"/>
          </rPr>
          <t xml:space="preserve">: si intende la superficie di servizi ed accessori riguardanti:
</t>
        </r>
        <r>
          <rPr>
            <sz val="5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a) cantinole, soffitte, locali motore ascensore, cabine idriche, lavatoi comuni, centrali termiche, ed altri locali a stretto servizio delle residenze;
b) autorimesse singole o collettive;
c) androni di ingresso e porticati liberi;
d) logge e balconi.
</t>
        </r>
        <r>
          <rPr>
            <sz val="5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NB: I porticati di cui al punto c) sono esclusi dal computo della superficie complessiva qualora gli strumenti urbanistici ne prescrivano l'uso pubblico.</t>
        </r>
      </text>
    </comment>
    <comment ref="G32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K32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O32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S32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W32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G44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K44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O44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S44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W44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G56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K56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O56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S56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W56" authorId="1">
      <text>
        <r>
          <rPr>
            <b/>
            <sz val="8"/>
            <rFont val="Tahoma"/>
            <family val="2"/>
          </rPr>
          <t>N° Unità immobiliare: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S68" authorId="1">
      <text>
        <r>
          <rPr>
            <b/>
            <sz val="8"/>
            <rFont val="Tahoma"/>
            <family val="2"/>
          </rPr>
          <t>Segno del risultato: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S70" authorId="1">
      <text>
        <r>
          <rPr>
            <b/>
            <sz val="8"/>
            <rFont val="Tahoma"/>
            <family val="2"/>
          </rPr>
          <t>Segno del risultato: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E5" authorId="1">
      <text>
        <r>
          <rPr>
            <b/>
            <sz val="8"/>
            <rFont val="Tahoma"/>
            <family val="2"/>
          </rPr>
          <t>Destinazione d'uso: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Le descrizioni ammesse sono le seguenti:
</t>
        </r>
        <r>
          <rPr>
            <sz val="2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RESIDENZIALE
AGRICOLTURA
DIREZIONALE
COMMERCIALE
TURISMO
ARTIGIANATO
INDUSTRIA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(Selezionare dal menù a tendina)</t>
        </r>
      </text>
    </comment>
    <comment ref="E7" authorId="1">
      <text>
        <r>
          <rPr>
            <b/>
            <sz val="8"/>
            <rFont val="Tahoma"/>
            <family val="2"/>
          </rPr>
          <t>Zona, densità fondiaria, urbanizzazione: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E8" authorId="1">
      <text>
        <r>
          <rPr>
            <b/>
            <sz val="8"/>
            <rFont val="Tahoma"/>
            <family val="2"/>
          </rPr>
          <t>Zona, densità fondiaria, urbanizzazione: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E11" authorId="1">
      <text>
        <r>
          <rPr>
            <b/>
            <sz val="8"/>
            <rFont val="Tahoma"/>
            <family val="2"/>
          </rPr>
          <t>Monetizzazione standard: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</commentList>
</comments>
</file>

<file path=xl/comments8.xml><?xml version="1.0" encoding="utf-8"?>
<comments xmlns="http://schemas.openxmlformats.org/spreadsheetml/2006/main">
  <authors>
    <author>Fabio</author>
    <author>FABIO</author>
  </authors>
  <commentList>
    <comment ref="B5" authorId="0">
      <text>
        <r>
          <rPr>
            <b/>
            <sz val="8"/>
            <rFont val="Tahoma"/>
            <family val="2"/>
          </rPr>
          <t>Superficie utile abitabile (SU)</t>
        </r>
        <r>
          <rPr>
            <sz val="8"/>
            <rFont val="Tahoma"/>
            <family val="0"/>
          </rPr>
          <t>: si intende la superficie di pavimento degli alloggi misurata al netto di murature, pilastri, tramezzi, sguinci, vani di porte e finestre, di eventuali scale interne, di logge di balconi.</t>
        </r>
      </text>
    </comment>
    <comment ref="B6" authorId="0">
      <text>
        <r>
          <rPr>
            <b/>
            <sz val="8"/>
            <rFont val="Tahoma"/>
            <family val="2"/>
          </rPr>
          <t>Superficie non residenziale (SnR)</t>
        </r>
        <r>
          <rPr>
            <sz val="8"/>
            <rFont val="Tahoma"/>
            <family val="0"/>
          </rPr>
          <t xml:space="preserve">: si intende la superficie di servizi ed accessori riguardanti:
</t>
        </r>
        <r>
          <rPr>
            <sz val="5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a) cantinole, soffitte, locali motore ascensore, cabine idriche, lavatoi comuni, centrali termiche, ed altri locali a stretto servizio delle residenze;
b) autorimesse singole o collettive;
c) androni di ingresso e porticati liberi;
d) logge e balconi.
</t>
        </r>
        <r>
          <rPr>
            <sz val="5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NB: I porticati di cui al punto c) sono esclusi dal computo della superficie complessiva qualora gli strumenti urbanistici ne prescrivano l'uso pubblico.</t>
        </r>
      </text>
    </comment>
    <comment ref="B90" authorId="0">
      <text>
        <r>
          <rPr>
            <b/>
            <sz val="8"/>
            <rFont val="Tahoma"/>
            <family val="2"/>
          </rPr>
          <t>Caratteristiche particolari:</t>
        </r>
        <r>
          <rPr>
            <sz val="8"/>
            <rFont val="Tahoma"/>
            <family val="2"/>
          </rPr>
          <t xml:space="preserve"> 
per ciascuna delle caratteristiche appresso riportate l'incremento è pari al 10%:
</t>
        </r>
        <r>
          <rPr>
            <sz val="5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1) più di un ascensore per ogni scala se questa serve meno di sei piani sopraelevati;
2) scala di servizio non prescritta da leggi o regolamenti o imposta da necessità di prevenzione di infortuni o di incendi;
3) altezza libera netta di piano superiore a m 3,00 o a quella minima prescritta da norme regolamentari. Per ambienti con altezze diverse si fa riferimento all'altezza media ponderale;
4) piscina coperta o scoperta quando sia a servizio di uno o più edifici comprendenti meno di 15 unità immobiliari;
5) alloggi di custodia a servizio di uno o più edifici comprendenti meno di 15 unità immobiliari.</t>
        </r>
      </text>
    </comment>
    <comment ref="I90" authorId="1">
      <text>
        <r>
          <rPr>
            <b/>
            <sz val="8"/>
            <rFont val="Tahoma"/>
            <family val="2"/>
          </rPr>
          <t>% caratteristiche particolari: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G96" authorId="1">
      <text>
        <r>
          <rPr>
            <b/>
            <sz val="8"/>
            <rFont val="Tahoma"/>
            <family val="2"/>
          </rPr>
          <t>% totale incrementi: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G104" authorId="1">
      <text>
        <r>
          <rPr>
            <b/>
            <sz val="8"/>
            <rFont val="Tahoma"/>
            <family val="2"/>
          </rPr>
          <t>Tipologia di edificio: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G107" authorId="1">
      <text>
        <r>
          <rPr>
            <b/>
            <sz val="8"/>
            <rFont val="Tahoma"/>
            <family val="2"/>
          </rPr>
          <t>Zona territoriale omogenea: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B122" authorId="0">
      <text>
        <r>
          <rPr>
            <b/>
            <sz val="8"/>
            <rFont val="Tahoma"/>
            <family val="2"/>
          </rPr>
          <t>Superficie ragguagliata</t>
        </r>
        <r>
          <rPr>
            <sz val="8"/>
            <rFont val="Tahoma"/>
            <family val="0"/>
          </rPr>
          <t>: si intende la somma  tra la superficie utile abitabile (SU) ed il 60% della superficie non residenziale (SnR)</t>
        </r>
      </text>
    </comment>
  </commentList>
</comments>
</file>

<file path=xl/comments9.xml><?xml version="1.0" encoding="utf-8"?>
<comments xmlns="http://schemas.openxmlformats.org/spreadsheetml/2006/main">
  <authors>
    <author>Fabio</author>
    <author>FABIO</author>
  </authors>
  <commentList>
    <comment ref="B5" authorId="0">
      <text>
        <r>
          <rPr>
            <b/>
            <sz val="8"/>
            <rFont val="Tahoma"/>
            <family val="2"/>
          </rPr>
          <t>Superficie utile abitabile (SU)</t>
        </r>
        <r>
          <rPr>
            <sz val="8"/>
            <rFont val="Tahoma"/>
            <family val="0"/>
          </rPr>
          <t>: si intende la superficie di pavimento degli alloggi misurata al netto di murature, pilastri, tramezzi, sguinci, vani di porte e finestre, di eventuali scale interne, di logge di balconi.</t>
        </r>
      </text>
    </comment>
    <comment ref="B6" authorId="0">
      <text>
        <r>
          <rPr>
            <b/>
            <sz val="8"/>
            <rFont val="Tahoma"/>
            <family val="2"/>
          </rPr>
          <t>Superficie non residenziale (SnR)</t>
        </r>
        <r>
          <rPr>
            <sz val="8"/>
            <rFont val="Tahoma"/>
            <family val="0"/>
          </rPr>
          <t xml:space="preserve">: si intende la superficie di servizi ed accessori riguardanti:
</t>
        </r>
        <r>
          <rPr>
            <sz val="5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a) cantinole, soffitte, locali motore ascensore, cabine idriche, lavatoi comuni, centrali termiche, ed altri locali a stretto servizio delle residenze;
b) autorimesse singole o collettive;
c) androni di ingresso e porticati liberi;
d) logge e balconi.
</t>
        </r>
        <r>
          <rPr>
            <sz val="5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NB: I porticati di cui al punto c) sono esclusi dal computo della superficie complessiva qualora gli strumenti urbanistici ne prescrivano l'uso pubblico.</t>
        </r>
      </text>
    </comment>
    <comment ref="B90" authorId="0">
      <text>
        <r>
          <rPr>
            <b/>
            <sz val="8"/>
            <rFont val="Tahoma"/>
            <family val="2"/>
          </rPr>
          <t>Caratteristiche particolari:</t>
        </r>
        <r>
          <rPr>
            <sz val="8"/>
            <rFont val="Tahoma"/>
            <family val="2"/>
          </rPr>
          <t xml:space="preserve"> 
per ciascuna delle caratteristiche appresso riportate l'incremento è pari al 10%:
</t>
        </r>
        <r>
          <rPr>
            <sz val="5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1) più di un ascensore per ogni scala se questa serve meno di sei piani sopraelevati;
2) scala di servizio non prescritta da leggi o regolamenti o imposta da necessità di prevenzione di infortuni o di incendi;
3) altezza libera netta di piano superiore a m 3,00 o a quella minima prescritta da norme regolamentari. Per ambienti con altezze diverse si fa riferimento all'altezza media ponderale;
4) piscina coperta o scoperta quando sia a servizio di uno o più edifici comprendenti meno di 15 unità immobiliari;
5) alloggi di custodia a servizio di uno o più edifici comprendenti meno di 15 unità immobiliari.</t>
        </r>
      </text>
    </comment>
    <comment ref="I90" authorId="1">
      <text>
        <r>
          <rPr>
            <b/>
            <sz val="8"/>
            <rFont val="Tahoma"/>
            <family val="2"/>
          </rPr>
          <t>% caratteristiche particolari: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G96" authorId="1">
      <text>
        <r>
          <rPr>
            <b/>
            <sz val="8"/>
            <rFont val="Tahoma"/>
            <family val="2"/>
          </rPr>
          <t>% totale incrementi: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G104" authorId="1">
      <text>
        <r>
          <rPr>
            <b/>
            <sz val="8"/>
            <rFont val="Tahoma"/>
            <family val="2"/>
          </rPr>
          <t>Tipologia di edificio: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G107" authorId="1">
      <text>
        <r>
          <rPr>
            <b/>
            <sz val="8"/>
            <rFont val="Tahoma"/>
            <family val="2"/>
          </rPr>
          <t>Zona territoriale omogenea:</t>
        </r>
        <r>
          <rPr>
            <sz val="8"/>
            <rFont val="Tahoma"/>
            <family val="2"/>
          </rPr>
          <t xml:space="preserve">
</t>
        </r>
        <r>
          <rPr>
            <sz val="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Selezionare dal menù a tendina</t>
        </r>
      </text>
    </comment>
    <comment ref="B122" authorId="0">
      <text>
        <r>
          <rPr>
            <b/>
            <sz val="8"/>
            <rFont val="Tahoma"/>
            <family val="2"/>
          </rPr>
          <t>Superficie ragguagliata</t>
        </r>
        <r>
          <rPr>
            <sz val="8"/>
            <rFont val="Tahoma"/>
            <family val="0"/>
          </rPr>
          <t>: si intende la somma  tra la superficie utile abitabile (SU) ed il 60% della superficie non residenziale (SnR)</t>
        </r>
      </text>
    </comment>
  </commentList>
</comments>
</file>

<file path=xl/sharedStrings.xml><?xml version="1.0" encoding="utf-8"?>
<sst xmlns="http://schemas.openxmlformats.org/spreadsheetml/2006/main" count="3399" uniqueCount="420">
  <si>
    <t>densità fondiaria</t>
  </si>
  <si>
    <t>urbanizzaz.</t>
  </si>
  <si>
    <t>zona territoriale omogenea</t>
  </si>
  <si>
    <t>importi (€/mq)</t>
  </si>
  <si>
    <t>importi (€/mc)</t>
  </si>
  <si>
    <t>sistemazione ambientale (€/mq)</t>
  </si>
  <si>
    <t>zona di applicazione</t>
  </si>
  <si>
    <t>Zona Centro Storico (MIRANO)</t>
  </si>
  <si>
    <t>Altre zone (MIRANO e altre località)</t>
  </si>
  <si>
    <t>Tipologia Intervento</t>
  </si>
  <si>
    <t>RESIDENZIALE</t>
  </si>
  <si>
    <t>AGRICOLTURA</t>
  </si>
  <si>
    <t>DIREZIONALE</t>
  </si>
  <si>
    <t>COMMERCIALE</t>
  </si>
  <si>
    <t>TURISMO</t>
  </si>
  <si>
    <t>ARTIGIANATO</t>
  </si>
  <si>
    <t>INDUSTRIA</t>
  </si>
  <si>
    <t>Urb.Primaria</t>
  </si>
  <si>
    <t>Urb.Secondaria</t>
  </si>
  <si>
    <t>d.f.≥3</t>
  </si>
  <si>
    <t>d.f.&lt;1</t>
  </si>
  <si>
    <t>Zona, densità fondiaria, urbanizzazione</t>
  </si>
  <si>
    <t>€ / mc</t>
  </si>
  <si>
    <t>Zona, urbanizzazione</t>
  </si>
  <si>
    <t>€ / mq</t>
  </si>
  <si>
    <t>Tabella Intervento AGRICOLTURA</t>
  </si>
  <si>
    <t>Tabella Intervento RESIDENZIALE</t>
  </si>
  <si>
    <t>1,5≤d.f.≤3</t>
  </si>
  <si>
    <t>d.f.&lt;1,5</t>
  </si>
  <si>
    <t>Tabella Intervento DIREZIONALE</t>
  </si>
  <si>
    <t>Tabella Intervento COMMERCIALE</t>
  </si>
  <si>
    <t>Tabella Intervento TURISMO</t>
  </si>
  <si>
    <t>Tabella Intervento ARTIGIANATO</t>
  </si>
  <si>
    <t>sist.amb.</t>
  </si>
  <si>
    <t>Tabella Intervento INDUSTRIA</t>
  </si>
  <si>
    <t>Tabella Intervento MONETIZZAZIONE STANDARD</t>
  </si>
  <si>
    <t>Zona di applicazione</t>
  </si>
  <si>
    <t>1≤d.f.≤3</t>
  </si>
  <si>
    <t>Impr. Agr. NON a titolo principale</t>
  </si>
  <si>
    <t>Zona A</t>
  </si>
  <si>
    <t>Zona A1</t>
  </si>
  <si>
    <t>Zona B0</t>
  </si>
  <si>
    <t>Zona B10</t>
  </si>
  <si>
    <t>Zona B2</t>
  </si>
  <si>
    <t>Zona B3</t>
  </si>
  <si>
    <t>Zona B4</t>
  </si>
  <si>
    <t>Zona B5</t>
  </si>
  <si>
    <t>Zona B6</t>
  </si>
  <si>
    <t>Zona B7</t>
  </si>
  <si>
    <t>Zona B8</t>
  </si>
  <si>
    <t>Zona B9</t>
  </si>
  <si>
    <t>Zona Ba</t>
  </si>
  <si>
    <t>Zona C1</t>
  </si>
  <si>
    <t>Zona C1_1</t>
  </si>
  <si>
    <t>Zona C2_1</t>
  </si>
  <si>
    <t>Zona C2_2</t>
  </si>
  <si>
    <t>Zona C2_3</t>
  </si>
  <si>
    <t>Zona C2a</t>
  </si>
  <si>
    <t>Zona E</t>
  </si>
  <si>
    <t>Zona D1</t>
  </si>
  <si>
    <t>Zona D1_com.</t>
  </si>
  <si>
    <t>Zona D2_com.</t>
  </si>
  <si>
    <t>Zona D3_com.</t>
  </si>
  <si>
    <t>Zona D5_com.</t>
  </si>
  <si>
    <t>Zona D6_com.</t>
  </si>
  <si>
    <t>Zona D2</t>
  </si>
  <si>
    <t>Zona D3</t>
  </si>
  <si>
    <t>Zona D5</t>
  </si>
  <si>
    <t>Zona D6</t>
  </si>
  <si>
    <t>Zona F</t>
  </si>
  <si>
    <t>MONETIZZAZIONE STANDARD</t>
  </si>
  <si>
    <t>RAGIONE SOCIALE</t>
  </si>
  <si>
    <t>RECAPITI</t>
  </si>
  <si>
    <t>COGNOME E NOME</t>
  </si>
  <si>
    <t>tel.</t>
  </si>
  <si>
    <t>cell.</t>
  </si>
  <si>
    <t>CODICE FISCALE / PARTITA IVA</t>
  </si>
  <si>
    <t>SPAZIO RISERVATO ALL'UFFICIO</t>
  </si>
  <si>
    <t>DATI PRATICA EDILIZIA</t>
  </si>
  <si>
    <t>Tipo Pratica</t>
  </si>
  <si>
    <t>PROT. GEN.</t>
  </si>
  <si>
    <t>OGGETTO INTERVENTO</t>
  </si>
  <si>
    <t>DATI ANAGRAFICI CONCESSIONATO</t>
  </si>
  <si>
    <t>DATI ANAGRAFICI PROGETTISTA</t>
  </si>
  <si>
    <t>SPAZIO A CURA DEL RICHIEDENTE</t>
  </si>
  <si>
    <t>DESTINAZIONE D'USO</t>
  </si>
  <si>
    <t>ZONA, DENSITA' FONDIARIA, URBANIZZAZIONE</t>
  </si>
  <si>
    <t>TIPO DI INTERVENTO</t>
  </si>
  <si>
    <t>Tipo di intervento</t>
  </si>
  <si>
    <t>% ONERI</t>
  </si>
  <si>
    <t>CALCOLO SUPERFICIE IMPONIBILE</t>
  </si>
  <si>
    <t>Sottotetto abitabile</t>
  </si>
  <si>
    <t>Terrazze / Poggioli</t>
  </si>
  <si>
    <t>Euro</t>
  </si>
  <si>
    <t>SUPERFICIE RAGGUAGLIATA</t>
  </si>
  <si>
    <t>TIMBRO e FIRMA</t>
  </si>
  <si>
    <t>Piano INTERRATO</t>
  </si>
  <si>
    <t>Piano TERRA</t>
  </si>
  <si>
    <t>Piano PRIMO</t>
  </si>
  <si>
    <t>Piano SECONDO</t>
  </si>
  <si>
    <t>Piano TERZO</t>
  </si>
  <si>
    <t>Piano QUARTO</t>
  </si>
  <si>
    <t>Piano QUINTO</t>
  </si>
  <si>
    <t>Nessuna Monetizzazione</t>
  </si>
  <si>
    <t>SISTEMAZIONE AMBIENTALE</t>
  </si>
  <si>
    <t>Euro / mq</t>
  </si>
  <si>
    <t>Mirano, lì ………………………….</t>
  </si>
  <si>
    <t>XXXXXX</t>
  </si>
  <si>
    <t>mq</t>
  </si>
  <si>
    <t>Superficie non residenziale (SnR)</t>
  </si>
  <si>
    <t xml:space="preserve">mq  </t>
  </si>
  <si>
    <t>SUPERFICIE UTILE ABITABILE (SU)</t>
  </si>
  <si>
    <t>SU</t>
  </si>
  <si>
    <t>SnR</t>
  </si>
  <si>
    <t>CALCOLO SUPERFICI</t>
  </si>
  <si>
    <t>Superficie utile abitabile (SU)</t>
  </si>
  <si>
    <t>SUPERFICIE NON RESIDENZIALE (SnR)</t>
  </si>
  <si>
    <t>classe di sup.</t>
  </si>
  <si>
    <t>SU (mq)</t>
  </si>
  <si>
    <t>% incremento</t>
  </si>
  <si>
    <t>rapporto rispetto alla SU totale</t>
  </si>
  <si>
    <t>% incremento per classi di sup.</t>
  </si>
  <si>
    <t>SUP. NON RESIDENZIALE RAGGUAGLIATA              (60% SnR)</t>
  </si>
  <si>
    <t>% SnR / SU</t>
  </si>
  <si>
    <t>% caratteristiche particolari</t>
  </si>
  <si>
    <t>% CARATTERISTICHE PARTICOLARI</t>
  </si>
  <si>
    <t>% INCREMENTO RELATIVO ALLA SnR</t>
  </si>
  <si>
    <t>% incremento (art. 5)</t>
  </si>
  <si>
    <t>% INCREMENTO PER CLASSI DI SUPERFICIE</t>
  </si>
  <si>
    <t>percent. incr.</t>
  </si>
  <si>
    <t>classe edif.</t>
  </si>
  <si>
    <t>% di maggioraz.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</si>
  <si>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</si>
  <si>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</si>
  <si>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</si>
  <si>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</si>
  <si>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</si>
  <si>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</si>
  <si>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</si>
  <si>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</si>
  <si>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</si>
  <si>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</si>
  <si>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</si>
  <si>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Classi di edifici e relative maggiorazioni</t>
  </si>
  <si>
    <t>MAGGIORAZIONE PER CLASSE DI EDIFICIO</t>
  </si>
  <si>
    <t xml:space="preserve">% TOTALE INCREMENTI </t>
  </si>
  <si>
    <t>fino a 5,00</t>
  </si>
  <si>
    <t>tra 5,00 e 10,00</t>
  </si>
  <si>
    <t>tra 10,00 e 15,00</t>
  </si>
  <si>
    <t>tra 15,00 e 20,00</t>
  </si>
  <si>
    <t>tra 20,00 e 25,00</t>
  </si>
  <si>
    <t>tra 25,00 e 30,00</t>
  </si>
  <si>
    <t>tra 30,00 e 35,00</t>
  </si>
  <si>
    <t>tra 35,00 e 40,00</t>
  </si>
  <si>
    <t>tra 40,00 e 45,00</t>
  </si>
  <si>
    <t>tra 45,00 e 50,00</t>
  </si>
  <si>
    <t>oltre 50,00</t>
  </si>
  <si>
    <t>+</t>
  </si>
  <si>
    <t>classe</t>
  </si>
  <si>
    <t>maggiorazione</t>
  </si>
  <si>
    <t>% totale incrementi</t>
  </si>
  <si>
    <t>CALCOLO COSTO DI COSTRUZIONE</t>
  </si>
  <si>
    <t>economica</t>
  </si>
  <si>
    <t>caratteristica</t>
  </si>
  <si>
    <t>%</t>
  </si>
  <si>
    <t>INCREMENTO PER CLASSE</t>
  </si>
  <si>
    <t>tipologia</t>
  </si>
  <si>
    <t>Zona</t>
  </si>
  <si>
    <t>A e B</t>
  </si>
  <si>
    <t>C</t>
  </si>
  <si>
    <t>TIPOLOGIA DI EDIFICIO</t>
  </si>
  <si>
    <t>ZONA TERRITORIALE OMOGENEA</t>
  </si>
  <si>
    <t>Altre</t>
  </si>
  <si>
    <t>PERCENTUALE DI INCREMENTO (D.M. 10/05/1977)</t>
  </si>
  <si>
    <t>PERCENTUALE DI INCREMENTO (L.R. 11/2004)</t>
  </si>
  <si>
    <t>Blocco &gt; 2 alloggi</t>
  </si>
  <si>
    <t>Schiera &gt; 2 alloggi</t>
  </si>
  <si>
    <t>Economica</t>
  </si>
  <si>
    <t>Lusso</t>
  </si>
  <si>
    <t>Media</t>
  </si>
  <si>
    <t>Fino a 2 alloggi</t>
  </si>
  <si>
    <t>costo costruzione</t>
  </si>
  <si>
    <t>COSTO AL MQ</t>
  </si>
  <si>
    <t>Euro/mq</t>
  </si>
  <si>
    <t>Si allega fotocopia di un valido documento di riconoscimento</t>
  </si>
  <si>
    <t>e-mail</t>
  </si>
  <si>
    <t>h</t>
  </si>
  <si>
    <t>VOLUME RAGGUAGLIATO</t>
  </si>
  <si>
    <t>mc</t>
  </si>
  <si>
    <t>TOTALE SU</t>
  </si>
  <si>
    <t>TOTALE SnR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</si>
  <si>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</si>
  <si>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</si>
  <si>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</si>
  <si>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</si>
  <si>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</si>
  <si>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</si>
  <si>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</si>
  <si>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</si>
  <si>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</si>
  <si>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</si>
  <si>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</si>
  <si>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</si>
  <si>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Data</t>
  </si>
  <si>
    <t>fax.</t>
  </si>
  <si>
    <t xml:space="preserve">     COSTO MAGGIORATO AL MQ</t>
  </si>
  <si>
    <t>Totale (Euro)</t>
  </si>
  <si>
    <t>1° rata (Euro)</t>
  </si>
  <si>
    <t>2° rata (Euro)</t>
  </si>
  <si>
    <t>3° rata (Euro)</t>
  </si>
  <si>
    <t>Quota relativa a:</t>
  </si>
  <si>
    <t>COSTO DI COSTRUZIONE</t>
  </si>
  <si>
    <t>DIRITTI DI SEGRETERIA</t>
  </si>
  <si>
    <t>entro 6 mesi dal rilascio</t>
  </si>
  <si>
    <t>4° rata (Euro)</t>
  </si>
  <si>
    <t>entro 12 mesi dal rilascio</t>
  </si>
  <si>
    <t>entro 18 mesi dal rilascio</t>
  </si>
  <si>
    <t>al rilascio</t>
  </si>
  <si>
    <t>entro 30 gg. dall'inizio lavori</t>
  </si>
  <si>
    <t>all'ultimazione lavori</t>
  </si>
  <si>
    <t>entro 60 gg. dall'ultimazione lavori</t>
  </si>
  <si>
    <t>(Euro)</t>
  </si>
  <si>
    <t>C.F. 82002010278 - P.I. 00649390275</t>
  </si>
  <si>
    <t>DEL</t>
  </si>
  <si>
    <t>XXXX</t>
  </si>
  <si>
    <t>N. PRATICA</t>
  </si>
  <si>
    <t>Diritti Segreteria</t>
  </si>
  <si>
    <t>n. civico</t>
  </si>
  <si>
    <t>località</t>
  </si>
  <si>
    <t>DIA per RISTRUTTURAZIONE con o senza creazione di nuovi volumi o CAMBIO D'USO anche di singole unità immobiliari</t>
  </si>
  <si>
    <t>DIA presentata in alternativa al PERMESSO DI COSTRUIRE</t>
  </si>
  <si>
    <t>via, piazza</t>
  </si>
  <si>
    <t>DIA per ELIMINAZIONE BARRIERE ARCHITETTONICHE</t>
  </si>
  <si>
    <t>PERMESSO DI COSTRUIRE (anche in sanatoria) per ATTIVITA' PRODUTTIVE fino a 500 mq di superficie complessiva</t>
  </si>
  <si>
    <t>PERMESSO DI COSTRUIRE (anche in sanatoria) per ATTIVITA' PRODUTTIVE da 501 a 2000 mq di superficie complessiva</t>
  </si>
  <si>
    <t>PERMESSO DI COSTRUIRE (anche in sanatoria) per ATTIVITA' COMMERCIALI, DIREZIONALI, TERZIARIE, RICETTIVE, TEMPO LIBERO fino a 50 mq di superficie complessiva</t>
  </si>
  <si>
    <t>PERMESSO DI COSTRUIRE (anche in sanatoria) per ATTIVITA' COMMERCIALI, DIREZIONALI, TERZIARIE, RICETTIVE, TEMPO LIBERO da 51 a 200 mq di superficie complessiva</t>
  </si>
  <si>
    <t>PERMESSO DI COSTRUIRE (anche in sanatoria) per ATTIVITA' AGRICOLE (annessi rustici, allevamenti intensivi e non) fino a 100 mq di superficie complessiva</t>
  </si>
  <si>
    <t>PERMESSO DI COSTRUIRE (anche in sanatoria) per ATTIVITA' AGRICOLE (annessi rustici, allevamenti intensivi e non) da 101 a 700 mq di superficie complessiva</t>
  </si>
  <si>
    <t>PERMESSO DI COSTRUIRE (anche in sanatoria) per ATTIVITA' AGRICOLE (annessi rustici, allevamenti intensivi e non) oltre 700 mq di superficie complessiva</t>
  </si>
  <si>
    <t>PERMESSO DI COSTRUIRE (anche in sanatoria) per ATTIVITA' COMMERCIALI, DIREZIONALI, TERZIARIE, RICETTIVE, TEMPO LIBERO oltre 200 mq di superficie complessiva</t>
  </si>
  <si>
    <t>PERMESSO DI COSTRUIRE (anche in sanatoria) per ATTIVITA' PRODUTTIVE oltre 2000 mq di superficie complessiva</t>
  </si>
  <si>
    <t>PERMESSO DI COSTRUIRE (anche in sanatoria) per RESIDENZE IN TUTTE LE ZONE DEL P.R.G. (comprese ristrutturazioni) fino a 500 mc di volume complessivo senza aumento di unità immobiliari</t>
  </si>
  <si>
    <t xml:space="preserve">PERMESSO DI COSTRUIRE (anche in sanatoria) per RESIDENZE IN TUTTE LE ZONE DEL P.R.G. (comprese ristrutturazioni) da 501 fino a 1000 mc di volume complessivo </t>
  </si>
  <si>
    <t xml:space="preserve">PERMESSO DI COSTRUIRE (anche in sanatoria) per RESIDENZE IN TUTTE LE ZONE DEL P.R.G. (comprese ristrutturazioni) da 1001 fino a 3000 mc di volume complessivo </t>
  </si>
  <si>
    <t xml:space="preserve">PERMESSO DI COSTRUIRE (anche in sanatoria) per RESIDENZE IN TUTTE LE ZONE DEL P.R.G. (comprese ristrutturazioni) oltre 3000 mc di volume complessivo </t>
  </si>
  <si>
    <t>Variante</t>
  </si>
  <si>
    <t>NO</t>
  </si>
  <si>
    <t>SANATORIA</t>
  </si>
  <si>
    <t>Sanatoria</t>
  </si>
  <si>
    <t xml:space="preserve">SI </t>
  </si>
  <si>
    <t>Nessuna variante</t>
  </si>
  <si>
    <t>TIPO PRATICA</t>
  </si>
  <si>
    <t xml:space="preserve">sostituito da </t>
  </si>
  <si>
    <t>DIA in alternativa</t>
  </si>
  <si>
    <t>---</t>
  </si>
  <si>
    <r>
      <t xml:space="preserve">INDIRIZZO INTERVENTO         </t>
    </r>
    <r>
      <rPr>
        <b/>
        <sz val="9"/>
        <color indexed="17"/>
        <rFont val="Arial"/>
        <family val="2"/>
      </rPr>
      <t xml:space="preserve">                            </t>
    </r>
  </si>
  <si>
    <r>
      <t xml:space="preserve">INDIRIZZO          </t>
    </r>
    <r>
      <rPr>
        <b/>
        <sz val="9"/>
        <color indexed="17"/>
        <rFont val="Arial"/>
        <family val="2"/>
      </rPr>
      <t xml:space="preserve">                                                           (via, n. civico, località, comune)</t>
    </r>
  </si>
  <si>
    <r>
      <t xml:space="preserve">  </t>
    </r>
    <r>
      <rPr>
        <b/>
        <sz val="4"/>
        <color indexed="17"/>
        <rFont val="Arial"/>
        <family val="2"/>
      </rPr>
      <t xml:space="preserve">      </t>
    </r>
    <r>
      <rPr>
        <b/>
        <sz val="11"/>
        <color indexed="17"/>
        <rFont val="Arial"/>
        <family val="2"/>
      </rPr>
      <t>COSTO DI COSTRUZIONE</t>
    </r>
  </si>
  <si>
    <t>D.lgs 42/2004</t>
  </si>
  <si>
    <t>Certificato di attestazione in materia urbanistico edilizia compresa l'autorizzazione ex D.lgs 42/2004 e autorizzazione insegne e abbattimento alberi</t>
  </si>
  <si>
    <t>CERTIFICATO DI DESTINAZIONE URBANISTICA (art. 18 Legge 47/1985)</t>
  </si>
  <si>
    <t>PERMESSO DI COSTRUIRE per PIANI DI RECUPERO DI INIZIATIVA PRIVATA  (art. 30 Legge 457/1978)</t>
  </si>
  <si>
    <t>PERMESSO DI COSTRUIRE per LOTTIZZAZIONE DI AREE (art. 28 Legge 1150/1942 e successive integrazioni)</t>
  </si>
  <si>
    <t>VARIANTE al PERMESSO DI COSTRUIRE</t>
  </si>
  <si>
    <t>Variante alla pratica in corso CON aumento di superficie o volume</t>
  </si>
  <si>
    <t>Variante alla pratica in corso SENZA aumento di superficie o volume</t>
  </si>
  <si>
    <t>Area e/o immobile NON SOGGETTO a vincolo</t>
  </si>
  <si>
    <t>Area e/o immobile SOGGETTO a vincolo</t>
  </si>
  <si>
    <t xml:space="preserve">Zona A; 1≤d.f.≤3; Urb.Primaria; </t>
  </si>
  <si>
    <t>LEGENDA:</t>
  </si>
  <si>
    <t>TESTO</t>
  </si>
  <si>
    <t>pulsante di ritorno al menù principale</t>
  </si>
  <si>
    <r>
      <t>risultato parziale</t>
    </r>
    <r>
      <rPr>
        <sz val="11"/>
        <color indexed="17"/>
        <rFont val="Arial"/>
        <family val="0"/>
      </rPr>
      <t xml:space="preserve"> delle operazioni di calcolo;</t>
    </r>
  </si>
  <si>
    <r>
      <t>risultato finale</t>
    </r>
    <r>
      <rPr>
        <sz val="11"/>
        <color indexed="17"/>
        <rFont val="Arial"/>
        <family val="0"/>
      </rPr>
      <t xml:space="preserve"> del calcolo per la determinazione del contributo concessorio;</t>
    </r>
  </si>
  <si>
    <r>
      <t>campo di inserimento guidato</t>
    </r>
    <r>
      <rPr>
        <sz val="11"/>
        <color indexed="17"/>
        <rFont val="Arial"/>
        <family val="0"/>
      </rPr>
      <t>: scegliere dal menù a tendina il dato; posizionando il mouse sopra la cella appaiono delle indicazioni utili alla scelta del dato;</t>
    </r>
  </si>
  <si>
    <t>GUIDA SINTETICA ALL'USO DEL PROGRAMMA</t>
  </si>
  <si>
    <t xml:space="preserve">ONERI DI URBANIZZAZIONE:        </t>
  </si>
  <si>
    <t>COSTO DI COSTRUZIONE:</t>
  </si>
  <si>
    <t>Decreto Ministeriale Lavori Pubblici n° 801 del 10/05/1977</t>
  </si>
  <si>
    <t xml:space="preserve">DIRITTI DI SEGRETERIA: </t>
  </si>
  <si>
    <t>Delibera di Giunta Comunale n° 34 del 08/03/2005</t>
  </si>
  <si>
    <r>
      <t>campo nota</t>
    </r>
    <r>
      <rPr>
        <sz val="11"/>
        <color indexed="17"/>
        <rFont val="Arial"/>
        <family val="0"/>
      </rPr>
      <t>: posizionando il mouse sopra la cella appare una finestra di commento contenente la definizione del campo nota;</t>
    </r>
  </si>
  <si>
    <r>
      <t>campo di inserimento libero</t>
    </r>
    <r>
      <rPr>
        <sz val="11"/>
        <color indexed="17"/>
        <rFont val="Arial"/>
        <family val="2"/>
      </rPr>
      <t>: digitare il dato alfanumerico utilizzando la "virgola" come separatore decimale;</t>
    </r>
  </si>
  <si>
    <t>Delibera Consiglio Comunale n° 39 del 27/03/2007;</t>
  </si>
  <si>
    <t>3) Scegliere la MONETIZZAZIONE DEGLI STANDARD</t>
  </si>
  <si>
    <t>campo obbligatorio</t>
  </si>
  <si>
    <t>4) Scegliere il TIPO DI INTERVENTO</t>
  </si>
  <si>
    <t>2) Scegliere la DENSITA' FONDIARIA del lotto</t>
  </si>
  <si>
    <t>1) Scegliere la DESTINAZIONE D'USO dell'intervento</t>
  </si>
  <si>
    <t>Legge Regionale n° 61/2004 e s.i.</t>
  </si>
  <si>
    <t>6) Verificare la rateizzazione del contributo nella scheda RISULTATI</t>
  </si>
  <si>
    <t>5) Inserire Sup. Utile, Sup. non residenziale ed Altezza interna delle unità immobiliari o complesso immobiliare</t>
  </si>
  <si>
    <t>1) Inserire Sup. Utile, Sup. non residenziale ed Altezza interna delle SINGOLE unità immobiliari</t>
  </si>
  <si>
    <t>2) Scegliere la % CARATTERISTICHE PARTICOLARI (dopo aver letto il commento che appare sopra la dicitura)</t>
  </si>
  <si>
    <t>4) Scegliere la TIPOLOGIA DI EDIFICIO</t>
  </si>
  <si>
    <t>5) Scegliere la ZONA TERRITORIALE OMOGENEA</t>
  </si>
  <si>
    <t>CERTIFICAZIONE DEI DATI INSERITI ai sensi del D.P.R. n° 445 del 28/12/2000</t>
  </si>
  <si>
    <t>Il progettista che intende calcolare autonomamente il contributo di concessione, compresi i diritti di segreteria (senza rivolgersi agli uffici comunali) è tenuto a presentare unitamente alla ricevuta del versamento effettuato, la stampa di tutti i fogli di calcolo asseverati negli appositi spazi con: data, timbro e firma leggibile. E' tenuto inoltre ad allegare alla suddetta stampa, copia di un valido documento di riconoscimento.</t>
  </si>
  <si>
    <t>intervallo di</t>
  </si>
  <si>
    <t xml:space="preserve">3) Scegliere l'intervallo di MAGGIORAZIONE PER CLASSE DI EDIFICIO in base alla % totale di incrementi </t>
  </si>
  <si>
    <t xml:space="preserve">Dalla scheda DATI PRATICA: </t>
  </si>
  <si>
    <t>1) Scegliere il TIPO PRATICA: nel caso di DIA in sostituzione del Permesso seguire le note esplicative</t>
  </si>
  <si>
    <t xml:space="preserve">2) Scegliere il tipo di VARIANTE AL PERMESSO DI COSTRUIRE  </t>
  </si>
  <si>
    <t>3) Verificare l'importo del contributo nella scheda RISULTATI</t>
  </si>
  <si>
    <t xml:space="preserve">   (le varianti che non comportano aumenti di Superficie o Volume, hanno una riduzione del 50% sui diritti di segreteria)</t>
  </si>
  <si>
    <t>DICHIARAZIONE SOSTITUTIVA DELL'ATTO NOTORIO (D.P.R. 28/12/2000, n° 445)</t>
  </si>
  <si>
    <t>Il sottoscritto in qualità di PROGETTISTA, consapevole delle sanzioni penali, nel caso di dichiarazioni non veritiere e falsità negli atti, richiamati dall’art. 76 D.P.R. n° 445 del 28/12/2000, DICHIARA che le superfici di cui alla pratica edilizia depositata ed i valori degli oneri sopra riportati corrispondono a verità.</t>
  </si>
  <si>
    <t>campo facoltativo (default: nessuna monetizzazione)</t>
  </si>
  <si>
    <t>Nr. Unità</t>
  </si>
  <si>
    <t>unità immobiliare</t>
  </si>
  <si>
    <t>Segno del risultato finale</t>
  </si>
  <si>
    <t>-</t>
  </si>
  <si>
    <t>ONERI PRIMARI</t>
  </si>
  <si>
    <t>ONERI SECONDARI</t>
  </si>
  <si>
    <t>Foglio 1</t>
  </si>
  <si>
    <t>Foglio 2</t>
  </si>
  <si>
    <t>Foglio 3</t>
  </si>
  <si>
    <t>Foglio 4</t>
  </si>
  <si>
    <t>Valore Oneri per foglio</t>
  </si>
  <si>
    <t>ONERI DI URBANIZZAZIONE - foglio 1</t>
  </si>
  <si>
    <t>ONERI DI URBANIZZAZIONE - foglio 2</t>
  </si>
  <si>
    <t>ONERI DI URBANIZZAZIONE - foglio 3</t>
  </si>
  <si>
    <t>ONERI DI URBANIZZAZIONE - foglio 4</t>
  </si>
  <si>
    <t>unità 21</t>
  </si>
  <si>
    <t>unità 22</t>
  </si>
  <si>
    <t>unità 23</t>
  </si>
  <si>
    <t>unità 24</t>
  </si>
  <si>
    <t>unità 25</t>
  </si>
  <si>
    <t>unità 26</t>
  </si>
  <si>
    <t>unità 27</t>
  </si>
  <si>
    <t>unità 28</t>
  </si>
  <si>
    <t>unità 29</t>
  </si>
  <si>
    <t>unità 30</t>
  </si>
  <si>
    <t>unità 31</t>
  </si>
  <si>
    <t>unità 32</t>
  </si>
  <si>
    <t>unità 33</t>
  </si>
  <si>
    <t>unità 34</t>
  </si>
  <si>
    <t>unità 35</t>
  </si>
  <si>
    <t>unità 36</t>
  </si>
  <si>
    <t>unità 37</t>
  </si>
  <si>
    <t>unità 38</t>
  </si>
  <si>
    <t>unità 39</t>
  </si>
  <si>
    <t>unità 40</t>
  </si>
  <si>
    <t>UNITA' 21</t>
  </si>
  <si>
    <t>UNITA' 22</t>
  </si>
  <si>
    <t>UNITA' 23</t>
  </si>
  <si>
    <t>UNITA' 24</t>
  </si>
  <si>
    <t>UNITA' 25</t>
  </si>
  <si>
    <t>UNITA' 26</t>
  </si>
  <si>
    <t>UNITA' 27</t>
  </si>
  <si>
    <t>UNITA' 28</t>
  </si>
  <si>
    <t>UNITA' 29</t>
  </si>
  <si>
    <t>UNITA' 30</t>
  </si>
  <si>
    <t>UNITA' 31</t>
  </si>
  <si>
    <t>UNITA' 32</t>
  </si>
  <si>
    <t>UNITA' 33</t>
  </si>
  <si>
    <t>UNITA' 34</t>
  </si>
  <si>
    <t>UNITA' 35</t>
  </si>
  <si>
    <t>UNITA' 36</t>
  </si>
  <si>
    <t>UNITA' 37</t>
  </si>
  <si>
    <t>UNITA' 38</t>
  </si>
  <si>
    <t>UNITA' 39</t>
  </si>
  <si>
    <t>UNITA' 40</t>
  </si>
  <si>
    <t>Segreteria: tel. +39-041-57.98.456/471/481 fax +39-041-57.98.410</t>
  </si>
  <si>
    <t>Servizio Edilizia Privata e Convenzionata</t>
  </si>
  <si>
    <r>
      <t>Pec:</t>
    </r>
    <r>
      <rPr>
        <sz val="10"/>
        <rFont val="Arial"/>
        <family val="0"/>
      </rPr>
      <t xml:space="preserve"> </t>
    </r>
    <r>
      <rPr>
        <sz val="10"/>
        <color indexed="9"/>
        <rFont val="Arial"/>
        <family val="2"/>
      </rPr>
      <t>protocollo.comune.mirano.ve@pecveneto.it</t>
    </r>
  </si>
  <si>
    <t>SCIA per ALTRI INTERVENTI</t>
  </si>
  <si>
    <t>CONTRIBUTO DI COSTRUZIONE</t>
  </si>
  <si>
    <t>unità 1</t>
  </si>
  <si>
    <t>unità 2</t>
  </si>
  <si>
    <t>unità 3</t>
  </si>
  <si>
    <t>unità 4</t>
  </si>
  <si>
    <t>unità 5</t>
  </si>
  <si>
    <t>unità 6</t>
  </si>
  <si>
    <t>unità 7</t>
  </si>
  <si>
    <t>unità 8</t>
  </si>
  <si>
    <t>unità 9</t>
  </si>
  <si>
    <t>unità 10</t>
  </si>
  <si>
    <t>unità 11</t>
  </si>
  <si>
    <t>unità 13</t>
  </si>
  <si>
    <t>unità 12</t>
  </si>
  <si>
    <t>unità 14</t>
  </si>
  <si>
    <t>unità 15</t>
  </si>
  <si>
    <t>unità 16</t>
  </si>
  <si>
    <t>unità 17</t>
  </si>
  <si>
    <t>unità 18</t>
  </si>
  <si>
    <t>unità 19</t>
  </si>
  <si>
    <t>unità 20</t>
  </si>
  <si>
    <t>NUOVA COSTRUZIONE/AMPLIAMENTO</t>
  </si>
  <si>
    <t>RISTRUTTURAZIONE A</t>
  </si>
  <si>
    <t>RISTRUTTURAZIONE B</t>
  </si>
  <si>
    <t>RISTRUTTURAZIONE C</t>
  </si>
  <si>
    <t>RISTRUTTURAZIONE D</t>
  </si>
  <si>
    <t>AREA 2° - SERVIZI AI CITTADINI E PIANIFICAZIONE DEL TERRITORIO</t>
  </si>
  <si>
    <t>UNITA' 1</t>
  </si>
  <si>
    <t>UNITA' 2</t>
  </si>
  <si>
    <t>UNITA' 3</t>
  </si>
  <si>
    <t>UNITA' 4</t>
  </si>
  <si>
    <t>UNITA' 5</t>
  </si>
  <si>
    <t>UNITA' 6</t>
  </si>
  <si>
    <t>UNITA' 7</t>
  </si>
  <si>
    <t>UNITA' 8</t>
  </si>
  <si>
    <t>UNITA' 9</t>
  </si>
  <si>
    <t>UNITA' 10</t>
  </si>
  <si>
    <t>UNITA' 11</t>
  </si>
  <si>
    <t>UNITA' 12</t>
  </si>
  <si>
    <t>UNITA' 13</t>
  </si>
  <si>
    <t>UNITA' 14</t>
  </si>
  <si>
    <t>UNITA' 15</t>
  </si>
  <si>
    <t>UNITA' 16</t>
  </si>
  <si>
    <t>UNITA' 17</t>
  </si>
  <si>
    <t>UNITA' 18</t>
  </si>
  <si>
    <t>UNITA' 19</t>
  </si>
  <si>
    <t>UNITA' 20</t>
  </si>
  <si>
    <t>XXXXX/2023</t>
  </si>
  <si>
    <t>Data: 13/01/2023</t>
  </si>
  <si>
    <r>
      <t xml:space="preserve">PROGRAMMA PER IL CALCOLO AUTOMATICO DEL CONTRIBUTO DI CONCESSIONE   </t>
    </r>
    <r>
      <rPr>
        <i/>
        <sz val="13"/>
        <color indexed="9"/>
        <rFont val="Times New Roman"/>
        <family val="1"/>
      </rPr>
      <t>release 3.0</t>
    </r>
  </si>
  <si>
    <t xml:space="preserve">Nessuna Monetizzazione; </t>
  </si>
  <si>
    <t xml:space="preserve">Zona Centro Storico (MIRANO);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</si>
</sst>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8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b/>
      <sz val="11"/>
      <name val="Arial"/>
      <family val="2"/>
    </font>
    <font>
      <b/>
      <i/>
      <sz val="11"/>
      <color indexed="17"/>
      <name val="Arial"/>
      <family val="2"/>
    </font>
    <font>
      <b/>
      <sz val="8"/>
      <color indexed="10"/>
      <name val="Arial"/>
      <family val="2"/>
    </font>
    <font>
      <b/>
      <sz val="12"/>
      <color indexed="17"/>
      <name val="Arial"/>
      <family val="2"/>
    </font>
    <font>
      <b/>
      <sz val="11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"/>
      <name val="Tahoma"/>
      <family val="2"/>
    </font>
    <font>
      <sz val="11"/>
      <color indexed="12"/>
      <name val="Arial"/>
      <family val="2"/>
    </font>
    <font>
      <b/>
      <i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5"/>
      <name val="Tahoma"/>
      <family val="2"/>
    </font>
    <font>
      <b/>
      <sz val="12"/>
      <color indexed="10"/>
      <name val="Arial"/>
      <family val="2"/>
    </font>
    <font>
      <b/>
      <i/>
      <sz val="10"/>
      <color indexed="17"/>
      <name val="Arial"/>
      <family val="2"/>
    </font>
    <font>
      <i/>
      <sz val="10"/>
      <name val="Arial"/>
      <family val="2"/>
    </font>
    <font>
      <b/>
      <sz val="6"/>
      <color indexed="42"/>
      <name val="Arial"/>
      <family val="2"/>
    </font>
    <font>
      <b/>
      <sz val="10"/>
      <color indexed="42"/>
      <name val="Arial"/>
      <family val="2"/>
    </font>
    <font>
      <sz val="11"/>
      <color indexed="4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0"/>
    </font>
    <font>
      <sz val="11"/>
      <color indexed="17"/>
      <name val="Arial"/>
      <family val="2"/>
    </font>
    <font>
      <sz val="8"/>
      <color indexed="10"/>
      <name val="Arial"/>
      <family val="2"/>
    </font>
    <font>
      <i/>
      <sz val="11"/>
      <color indexed="12"/>
      <name val="Arial"/>
      <family val="2"/>
    </font>
    <font>
      <b/>
      <sz val="3"/>
      <name val="Tahoma"/>
      <family val="2"/>
    </font>
    <font>
      <sz val="3"/>
      <name val="Tahoma"/>
      <family val="2"/>
    </font>
    <font>
      <b/>
      <sz val="8"/>
      <color indexed="10"/>
      <name val="Tahoma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42"/>
      <name val="Arial"/>
      <family val="2"/>
    </font>
    <font>
      <b/>
      <i/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4"/>
      <color indexed="17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i/>
      <sz val="11"/>
      <color indexed="17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3"/>
      <color indexed="9"/>
      <name val="Times New Roman"/>
      <family val="1"/>
    </font>
    <font>
      <i/>
      <sz val="13"/>
      <color indexed="9"/>
      <name val="Times New Roman"/>
      <family val="1"/>
    </font>
    <font>
      <sz val="13"/>
      <color indexed="9"/>
      <name val="Times New Roman"/>
      <family val="1"/>
    </font>
    <font>
      <b/>
      <sz val="8"/>
      <color indexed="42"/>
      <name val="Arial"/>
      <family val="2"/>
    </font>
    <font>
      <i/>
      <sz val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7"/>
      </left>
      <right/>
      <top style="thick">
        <color indexed="17"/>
      </top>
      <bottom/>
    </border>
    <border>
      <left/>
      <right/>
      <top style="thick">
        <color indexed="17"/>
      </top>
      <bottom/>
    </border>
    <border>
      <left/>
      <right style="thick">
        <color indexed="17"/>
      </right>
      <top style="thick">
        <color indexed="17"/>
      </top>
      <bottom/>
    </border>
    <border>
      <left style="thick">
        <color indexed="17"/>
      </left>
      <right/>
      <top/>
      <bottom/>
    </border>
    <border>
      <left/>
      <right style="thick">
        <color indexed="17"/>
      </right>
      <top/>
      <bottom/>
    </border>
    <border>
      <left style="thick">
        <color indexed="17"/>
      </left>
      <right/>
      <top/>
      <bottom style="thick">
        <color indexed="17"/>
      </bottom>
    </border>
    <border>
      <left/>
      <right/>
      <top/>
      <bottom style="thick">
        <color indexed="17"/>
      </bottom>
    </border>
    <border>
      <left/>
      <right style="thick">
        <color indexed="17"/>
      </right>
      <top/>
      <bottom style="thick">
        <color indexed="17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medium">
        <color indexed="17"/>
      </right>
      <top style="thick">
        <color indexed="17"/>
      </top>
      <bottom/>
    </border>
    <border>
      <left/>
      <right/>
      <top/>
      <bottom style="thin"/>
    </border>
    <border>
      <left style="thin">
        <color indexed="55"/>
      </left>
      <right style="thick">
        <color indexed="9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ck">
        <color indexed="9"/>
      </right>
      <top style="thin">
        <color indexed="55"/>
      </top>
      <bottom style="thick">
        <color indexed="9"/>
      </bottom>
    </border>
    <border>
      <left/>
      <right/>
      <top/>
      <bottom style="thin">
        <color indexed="55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 style="thin">
        <color indexed="55"/>
      </right>
      <top/>
      <bottom/>
    </border>
    <border>
      <left style="thick">
        <color indexed="9"/>
      </left>
      <right style="thick">
        <color indexed="17"/>
      </right>
      <top/>
      <bottom/>
    </border>
    <border>
      <left/>
      <right style="thin"/>
      <top style="thin"/>
      <bottom/>
    </border>
    <border>
      <left style="thick">
        <color indexed="57"/>
      </left>
      <right/>
      <top style="thick">
        <color indexed="57"/>
      </top>
      <bottom/>
    </border>
    <border>
      <left/>
      <right/>
      <top style="thick">
        <color indexed="57"/>
      </top>
      <bottom/>
    </border>
    <border>
      <left/>
      <right/>
      <top style="thick">
        <color indexed="9"/>
      </top>
      <bottom/>
    </border>
    <border>
      <left style="medium">
        <color indexed="17"/>
      </left>
      <right/>
      <top style="thick">
        <color indexed="17"/>
      </top>
      <bottom/>
    </border>
    <border>
      <left/>
      <right/>
      <top/>
      <bottom style="medium">
        <color indexed="17"/>
      </bottom>
    </border>
    <border>
      <left style="thin">
        <color indexed="22"/>
      </left>
      <right style="thick">
        <color indexed="9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ck">
        <color indexed="9"/>
      </right>
      <top style="thin">
        <color indexed="55"/>
      </top>
      <bottom style="thick">
        <color indexed="9"/>
      </bottom>
    </border>
    <border>
      <left style="double">
        <color indexed="17"/>
      </left>
      <right style="double">
        <color indexed="17"/>
      </right>
      <top style="double">
        <color indexed="17"/>
      </top>
      <bottom/>
    </border>
    <border>
      <left style="double">
        <color indexed="17"/>
      </left>
      <right style="double">
        <color indexed="17"/>
      </right>
      <top/>
      <bottom style="double">
        <color indexed="17"/>
      </bottom>
    </border>
    <border>
      <left style="thick">
        <color indexed="9"/>
      </left>
      <right style="thin">
        <color indexed="55"/>
      </right>
      <top/>
      <bottom/>
    </border>
    <border>
      <left style="double">
        <color indexed="17"/>
      </left>
      <right/>
      <top/>
      <bottom/>
    </border>
    <border>
      <left style="thin">
        <color indexed="55"/>
      </left>
      <right style="medium">
        <color indexed="17"/>
      </right>
      <top style="thin">
        <color indexed="55"/>
      </top>
      <bottom style="medium">
        <color indexed="17"/>
      </bottom>
    </border>
    <border>
      <left/>
      <right/>
      <top style="thin"/>
      <bottom/>
    </border>
    <border>
      <left/>
      <right/>
      <top style="thin">
        <color indexed="55"/>
      </top>
      <bottom/>
    </border>
    <border>
      <left style="thick">
        <color indexed="17"/>
      </left>
      <right/>
      <top/>
      <bottom style="double">
        <color indexed="55"/>
      </bottom>
    </border>
    <border>
      <left/>
      <right/>
      <top/>
      <bottom style="double">
        <color indexed="55"/>
      </bottom>
    </border>
    <border>
      <left/>
      <right style="thick">
        <color indexed="17"/>
      </right>
      <top/>
      <bottom style="double">
        <color indexed="55"/>
      </bottom>
    </border>
    <border>
      <left style="thin">
        <color indexed="55"/>
      </left>
      <right/>
      <top style="thin">
        <color indexed="55"/>
      </top>
      <bottom style="thick">
        <color indexed="9"/>
      </bottom>
    </border>
    <border>
      <left/>
      <right/>
      <top style="thin">
        <color indexed="55"/>
      </top>
      <bottom style="thick">
        <color indexed="9"/>
      </bottom>
    </border>
    <border>
      <left/>
      <right style="thick">
        <color indexed="9"/>
      </right>
      <top style="thin">
        <color indexed="55"/>
      </top>
      <bottom style="thick">
        <color indexed="9"/>
      </bottom>
    </border>
    <border>
      <left style="medium">
        <color indexed="17"/>
      </left>
      <right/>
      <top style="medium">
        <color indexed="17"/>
      </top>
      <bottom/>
    </border>
    <border>
      <left/>
      <right/>
      <top style="medium">
        <color indexed="17"/>
      </top>
      <bottom/>
    </border>
    <border>
      <left/>
      <right style="medium">
        <color indexed="17"/>
      </right>
      <top style="medium">
        <color indexed="17"/>
      </top>
      <bottom/>
    </border>
    <border>
      <left style="medium">
        <color indexed="17"/>
      </left>
      <right/>
      <top/>
      <bottom style="medium">
        <color indexed="17"/>
      </bottom>
    </border>
    <border>
      <left/>
      <right style="medium">
        <color indexed="17"/>
      </right>
      <top/>
      <bottom style="medium">
        <color indexed="17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ck">
        <color indexed="9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/>
      <right style="thick">
        <color indexed="9"/>
      </right>
      <top style="thin">
        <color indexed="55"/>
      </top>
      <bottom/>
    </border>
    <border>
      <left style="thin">
        <color indexed="55"/>
      </left>
      <right/>
      <top/>
      <bottom style="thick">
        <color indexed="9"/>
      </bottom>
    </border>
    <border>
      <left/>
      <right/>
      <top/>
      <bottom style="thick">
        <color indexed="9"/>
      </bottom>
    </border>
    <border>
      <left/>
      <right style="thick">
        <color indexed="9"/>
      </right>
      <top/>
      <bottom style="thick">
        <color indexed="9"/>
      </bottom>
    </border>
    <border>
      <left style="thin">
        <color indexed="17"/>
      </left>
      <right/>
      <top style="thin">
        <color indexed="17"/>
      </top>
      <bottom style="thin">
        <color indexed="17"/>
      </bottom>
    </border>
    <border>
      <left/>
      <right/>
      <top style="thin">
        <color indexed="17"/>
      </top>
      <bottom style="thin">
        <color indexed="17"/>
      </bottom>
    </border>
    <border>
      <left/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/>
      <top style="thin">
        <color indexed="17"/>
      </top>
      <bottom/>
    </border>
    <border>
      <left/>
      <right/>
      <top style="thin">
        <color indexed="17"/>
      </top>
      <bottom/>
    </border>
    <border>
      <left/>
      <right style="thin">
        <color indexed="17"/>
      </right>
      <top style="thin">
        <color indexed="17"/>
      </top>
      <bottom/>
    </border>
    <border>
      <left style="thin">
        <color indexed="17"/>
      </left>
      <right/>
      <top/>
      <bottom/>
    </border>
    <border>
      <left/>
      <right style="thin">
        <color indexed="17"/>
      </right>
      <top/>
      <bottom/>
    </border>
    <border>
      <left style="thin">
        <color indexed="55"/>
      </left>
      <right/>
      <top style="thin">
        <color indexed="55"/>
      </top>
      <bottom style="medium">
        <color indexed="10"/>
      </bottom>
    </border>
    <border>
      <left/>
      <right style="medium">
        <color indexed="10"/>
      </right>
      <top style="thin">
        <color indexed="55"/>
      </top>
      <bottom style="medium">
        <color indexed="10"/>
      </bottom>
    </border>
    <border>
      <left style="thin">
        <color indexed="17"/>
      </left>
      <right/>
      <top/>
      <bottom style="thin">
        <color indexed="17"/>
      </bottom>
    </border>
    <border>
      <left/>
      <right/>
      <top/>
      <bottom style="thin">
        <color indexed="17"/>
      </bottom>
    </border>
    <border>
      <left/>
      <right style="thin">
        <color indexed="17"/>
      </right>
      <top/>
      <bottom style="thin">
        <color indexed="17"/>
      </bottom>
    </border>
    <border>
      <left style="thin">
        <color indexed="55"/>
      </left>
      <right/>
      <top style="thin">
        <color indexed="55"/>
      </top>
      <bottom style="medium">
        <color indexed="17"/>
      </bottom>
    </border>
    <border>
      <left/>
      <right style="medium">
        <color indexed="17"/>
      </right>
      <top style="thin">
        <color indexed="55"/>
      </top>
      <bottom style="medium">
        <color indexed="17"/>
      </bottom>
    </border>
    <border>
      <left/>
      <right style="medium">
        <color indexed="17"/>
      </right>
      <top/>
      <bottom style="thick">
        <color indexed="17"/>
      </bottom>
    </border>
    <border>
      <left/>
      <right style="medium">
        <color indexed="17"/>
      </right>
      <top style="thin">
        <color indexed="55"/>
      </top>
      <bottom style="thin">
        <color indexed="55"/>
      </bottom>
    </border>
    <border>
      <left style="medium">
        <color indexed="17"/>
      </left>
      <right/>
      <top/>
      <bottom style="thick">
        <color indexed="17"/>
      </bottom>
    </border>
    <border>
      <left style="double">
        <color indexed="57"/>
      </left>
      <right/>
      <top style="double">
        <color indexed="57"/>
      </top>
      <bottom style="double">
        <color indexed="57"/>
      </bottom>
    </border>
    <border>
      <left/>
      <right style="double">
        <color indexed="57"/>
      </right>
      <top style="double">
        <color indexed="57"/>
      </top>
      <bottom style="double">
        <color indexed="57"/>
      </bottom>
    </border>
    <border>
      <left/>
      <right/>
      <top style="thin">
        <color indexed="55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thin">
        <color indexed="55"/>
      </top>
      <bottom style="medium">
        <color indexed="10"/>
      </bottom>
    </border>
    <border>
      <left style="thin">
        <color indexed="55"/>
      </left>
      <right style="thick">
        <color indexed="9"/>
      </right>
      <top style="thin">
        <color indexed="55"/>
      </top>
      <bottom/>
    </border>
    <border>
      <left style="thin">
        <color indexed="55"/>
      </left>
      <right style="thick">
        <color indexed="9"/>
      </right>
      <top/>
      <bottom style="thick">
        <color indexed="9"/>
      </bottom>
    </border>
    <border>
      <left style="thin">
        <color indexed="55"/>
      </left>
      <right style="medium">
        <color indexed="17"/>
      </right>
      <top style="thin">
        <color indexed="55"/>
      </top>
      <bottom/>
    </border>
    <border>
      <left style="thin">
        <color indexed="55"/>
      </left>
      <right style="medium">
        <color indexed="17"/>
      </right>
      <top/>
      <bottom style="medium">
        <color indexed="17"/>
      </bottom>
    </border>
    <border>
      <left style="thin">
        <color indexed="55"/>
      </left>
      <right style="medium">
        <color indexed="10"/>
      </right>
      <top style="thin">
        <color indexed="55"/>
      </top>
      <bottom/>
    </border>
    <border>
      <left style="thin">
        <color indexed="55"/>
      </left>
      <right style="medium">
        <color indexed="10"/>
      </right>
      <top/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1" applyNumberFormat="0" applyAlignment="0" applyProtection="0"/>
    <xf numFmtId="0" fontId="73" fillId="0" borderId="2" applyNumberFormat="0" applyFill="0" applyAlignment="0" applyProtection="0"/>
    <xf numFmtId="0" fontId="74" fillId="21" borderId="3" applyNumberFormat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0" fillId="30" borderId="4" applyNumberFormat="0" applyFont="0" applyAlignment="0" applyProtection="0"/>
    <xf numFmtId="0" fontId="77" fillId="20" borderId="5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31" borderId="0" applyNumberFormat="0" applyBorder="0" applyAlignment="0" applyProtection="0"/>
    <xf numFmtId="0" fontId="8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9">
    <xf numFmtId="0" fontId="0" fillId="0" borderId="0" xfId="0" applyAlignment="1">
      <alignment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4" fillId="34" borderId="13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4" fillId="34" borderId="14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0" fillId="34" borderId="16" xfId="0" applyFill="1" applyBorder="1" applyAlignment="1" applyProtection="1">
      <alignment vertical="center"/>
      <protection/>
    </xf>
    <xf numFmtId="0" fontId="4" fillId="34" borderId="17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4" fillId="33" borderId="0" xfId="0" applyFont="1" applyFill="1" applyAlignment="1" applyProtection="1" quotePrefix="1">
      <alignment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vertical="center"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vertical="center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4" fillId="36" borderId="18" xfId="0" applyFont="1" applyFill="1" applyBorder="1" applyAlignment="1" applyProtection="1">
      <alignment vertical="center"/>
      <protection/>
    </xf>
    <xf numFmtId="0" fontId="6" fillId="36" borderId="19" xfId="0" applyFont="1" applyFill="1" applyBorder="1" applyAlignment="1" applyProtection="1">
      <alignment horizontal="center" vertical="center"/>
      <protection/>
    </xf>
    <xf numFmtId="0" fontId="4" fillId="37" borderId="18" xfId="0" applyFont="1" applyFill="1" applyBorder="1" applyAlignment="1" applyProtection="1">
      <alignment vertical="center"/>
      <protection/>
    </xf>
    <xf numFmtId="0" fontId="6" fillId="37" borderId="19" xfId="0" applyFont="1" applyFill="1" applyBorder="1" applyAlignment="1" applyProtection="1">
      <alignment horizontal="center" vertical="center"/>
      <protection/>
    </xf>
    <xf numFmtId="0" fontId="4" fillId="38" borderId="18" xfId="0" applyFont="1" applyFill="1" applyBorder="1" applyAlignment="1" applyProtection="1">
      <alignment vertical="center"/>
      <protection/>
    </xf>
    <xf numFmtId="0" fontId="6" fillId="38" borderId="19" xfId="0" applyFont="1" applyFill="1" applyBorder="1" applyAlignment="1" applyProtection="1">
      <alignment horizontal="center" vertical="center"/>
      <protection/>
    </xf>
    <xf numFmtId="0" fontId="4" fillId="39" borderId="18" xfId="0" applyFont="1" applyFill="1" applyBorder="1" applyAlignment="1" applyProtection="1">
      <alignment vertical="center"/>
      <protection/>
    </xf>
    <xf numFmtId="0" fontId="6" fillId="39" borderId="19" xfId="0" applyFont="1" applyFill="1" applyBorder="1" applyAlignment="1" applyProtection="1">
      <alignment horizontal="center" vertical="center"/>
      <protection/>
    </xf>
    <xf numFmtId="0" fontId="4" fillId="39" borderId="19" xfId="0" applyFont="1" applyFill="1" applyBorder="1" applyAlignment="1" applyProtection="1">
      <alignment horizontal="center" vertical="center"/>
      <protection/>
    </xf>
    <xf numFmtId="0" fontId="4" fillId="40" borderId="18" xfId="0" applyFont="1" applyFill="1" applyBorder="1" applyAlignment="1" applyProtection="1">
      <alignment vertical="center"/>
      <protection/>
    </xf>
    <xf numFmtId="0" fontId="6" fillId="40" borderId="19" xfId="0" applyFont="1" applyFill="1" applyBorder="1" applyAlignment="1" applyProtection="1">
      <alignment horizontal="center" vertical="center"/>
      <protection/>
    </xf>
    <xf numFmtId="0" fontId="4" fillId="40" borderId="19" xfId="0" applyFont="1" applyFill="1" applyBorder="1" applyAlignment="1" applyProtection="1">
      <alignment horizontal="center" vertical="center"/>
      <protection/>
    </xf>
    <xf numFmtId="0" fontId="4" fillId="41" borderId="18" xfId="0" applyFont="1" applyFill="1" applyBorder="1" applyAlignment="1" applyProtection="1">
      <alignment vertical="center"/>
      <protection/>
    </xf>
    <xf numFmtId="0" fontId="6" fillId="41" borderId="19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vertical="center"/>
      <protection/>
    </xf>
    <xf numFmtId="0" fontId="4" fillId="35" borderId="22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6" borderId="21" xfId="0" applyFont="1" applyFill="1" applyBorder="1" applyAlignment="1" applyProtection="1">
      <alignment vertical="center"/>
      <protection/>
    </xf>
    <xf numFmtId="0" fontId="4" fillId="36" borderId="22" xfId="0" applyFont="1" applyFill="1" applyBorder="1" applyAlignment="1" applyProtection="1">
      <alignment horizontal="center" vertical="center"/>
      <protection/>
    </xf>
    <xf numFmtId="0" fontId="4" fillId="37" borderId="21" xfId="0" applyFont="1" applyFill="1" applyBorder="1" applyAlignment="1" applyProtection="1">
      <alignment vertical="center"/>
      <protection/>
    </xf>
    <xf numFmtId="0" fontId="4" fillId="37" borderId="22" xfId="0" applyFont="1" applyFill="1" applyBorder="1" applyAlignment="1" applyProtection="1">
      <alignment horizontal="center" vertical="center"/>
      <protection/>
    </xf>
    <xf numFmtId="0" fontId="4" fillId="38" borderId="21" xfId="0" applyFont="1" applyFill="1" applyBorder="1" applyAlignment="1" applyProtection="1">
      <alignment vertical="center"/>
      <protection/>
    </xf>
    <xf numFmtId="0" fontId="4" fillId="38" borderId="22" xfId="0" applyFont="1" applyFill="1" applyBorder="1" applyAlignment="1" applyProtection="1">
      <alignment horizontal="center" vertical="center"/>
      <protection/>
    </xf>
    <xf numFmtId="0" fontId="4" fillId="39" borderId="21" xfId="0" applyFont="1" applyFill="1" applyBorder="1" applyAlignment="1" applyProtection="1">
      <alignment vertical="center"/>
      <protection/>
    </xf>
    <xf numFmtId="0" fontId="4" fillId="39" borderId="22" xfId="0" applyFont="1" applyFill="1" applyBorder="1" applyAlignment="1" applyProtection="1">
      <alignment horizontal="center" vertical="center"/>
      <protection/>
    </xf>
    <xf numFmtId="0" fontId="4" fillId="40" borderId="21" xfId="0" applyFont="1" applyFill="1" applyBorder="1" applyAlignment="1" applyProtection="1">
      <alignment vertical="center"/>
      <protection/>
    </xf>
    <xf numFmtId="0" fontId="4" fillId="40" borderId="22" xfId="0" applyFont="1" applyFill="1" applyBorder="1" applyAlignment="1" applyProtection="1">
      <alignment horizontal="center" vertical="center"/>
      <protection/>
    </xf>
    <xf numFmtId="0" fontId="4" fillId="41" borderId="21" xfId="0" applyFont="1" applyFill="1" applyBorder="1" applyAlignment="1" applyProtection="1">
      <alignment vertical="center"/>
      <protection/>
    </xf>
    <xf numFmtId="0" fontId="4" fillId="41" borderId="22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4" fillId="35" borderId="20" xfId="0" applyFont="1" applyFill="1" applyBorder="1" applyAlignment="1" applyProtection="1">
      <alignment horizontal="left" vertical="center"/>
      <protection/>
    </xf>
    <xf numFmtId="2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left" vertical="center"/>
      <protection/>
    </xf>
    <xf numFmtId="2" fontId="4" fillId="34" borderId="20" xfId="0" applyNumberFormat="1" applyFont="1" applyFill="1" applyBorder="1" applyAlignment="1" applyProtection="1">
      <alignment horizontal="center" vertical="center"/>
      <protection/>
    </xf>
    <xf numFmtId="0" fontId="4" fillId="36" borderId="20" xfId="0" applyFont="1" applyFill="1" applyBorder="1" applyAlignment="1" applyProtection="1">
      <alignment horizontal="left" vertical="center"/>
      <protection/>
    </xf>
    <xf numFmtId="2" fontId="4" fillId="36" borderId="20" xfId="0" applyNumberFormat="1" applyFont="1" applyFill="1" applyBorder="1" applyAlignment="1" applyProtection="1">
      <alignment horizontal="center" vertical="center"/>
      <protection/>
    </xf>
    <xf numFmtId="0" fontId="4" fillId="37" borderId="20" xfId="0" applyFont="1" applyFill="1" applyBorder="1" applyAlignment="1" applyProtection="1">
      <alignment horizontal="left" vertical="center"/>
      <protection/>
    </xf>
    <xf numFmtId="2" fontId="4" fillId="37" borderId="20" xfId="0" applyNumberFormat="1" applyFont="1" applyFill="1" applyBorder="1" applyAlignment="1" applyProtection="1">
      <alignment horizontal="center" vertical="center"/>
      <protection/>
    </xf>
    <xf numFmtId="0" fontId="4" fillId="38" borderId="20" xfId="0" applyFont="1" applyFill="1" applyBorder="1" applyAlignment="1" applyProtection="1">
      <alignment horizontal="left" vertical="center"/>
      <protection/>
    </xf>
    <xf numFmtId="2" fontId="4" fillId="38" borderId="20" xfId="0" applyNumberFormat="1" applyFont="1" applyFill="1" applyBorder="1" applyAlignment="1" applyProtection="1">
      <alignment horizontal="center" vertical="center"/>
      <protection/>
    </xf>
    <xf numFmtId="0" fontId="4" fillId="39" borderId="20" xfId="0" applyFont="1" applyFill="1" applyBorder="1" applyAlignment="1" applyProtection="1">
      <alignment horizontal="left" vertical="center"/>
      <protection/>
    </xf>
    <xf numFmtId="2" fontId="4" fillId="39" borderId="20" xfId="0" applyNumberFormat="1" applyFont="1" applyFill="1" applyBorder="1" applyAlignment="1" applyProtection="1">
      <alignment horizontal="center" vertical="center"/>
      <protection/>
    </xf>
    <xf numFmtId="0" fontId="4" fillId="40" borderId="20" xfId="0" applyFont="1" applyFill="1" applyBorder="1" applyAlignment="1" applyProtection="1">
      <alignment horizontal="left" vertical="center"/>
      <protection/>
    </xf>
    <xf numFmtId="2" fontId="4" fillId="40" borderId="20" xfId="0" applyNumberFormat="1" applyFont="1" applyFill="1" applyBorder="1" applyAlignment="1" applyProtection="1">
      <alignment horizontal="center" vertical="center"/>
      <protection/>
    </xf>
    <xf numFmtId="0" fontId="4" fillId="41" borderId="20" xfId="0" applyFont="1" applyFill="1" applyBorder="1" applyAlignment="1" applyProtection="1">
      <alignment horizontal="left" vertical="center"/>
      <protection/>
    </xf>
    <xf numFmtId="2" fontId="4" fillId="41" borderId="20" xfId="0" applyNumberFormat="1" applyFont="1" applyFill="1" applyBorder="1" applyAlignment="1" applyProtection="1">
      <alignment horizontal="center"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4" fillId="35" borderId="25" xfId="0" applyFont="1" applyFill="1" applyBorder="1" applyAlignment="1" applyProtection="1">
      <alignment horizontal="left" vertical="center"/>
      <protection/>
    </xf>
    <xf numFmtId="2" fontId="4" fillId="35" borderId="25" xfId="0" applyNumberFormat="1" applyFont="1" applyFill="1" applyBorder="1" applyAlignment="1" applyProtection="1">
      <alignment horizontal="center" vertical="center"/>
      <protection/>
    </xf>
    <xf numFmtId="0" fontId="4" fillId="36" borderId="25" xfId="0" applyFont="1" applyFill="1" applyBorder="1" applyAlignment="1" applyProtection="1">
      <alignment horizontal="left" vertical="center"/>
      <protection/>
    </xf>
    <xf numFmtId="2" fontId="4" fillId="36" borderId="25" xfId="0" applyNumberFormat="1" applyFont="1" applyFill="1" applyBorder="1" applyAlignment="1" applyProtection="1">
      <alignment horizontal="center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2" fontId="4" fillId="37" borderId="25" xfId="0" applyNumberFormat="1" applyFont="1" applyFill="1" applyBorder="1" applyAlignment="1" applyProtection="1">
      <alignment horizontal="center" vertical="center"/>
      <protection/>
    </xf>
    <xf numFmtId="0" fontId="4" fillId="38" borderId="25" xfId="0" applyFont="1" applyFill="1" applyBorder="1" applyAlignment="1" applyProtection="1">
      <alignment horizontal="left" vertical="center"/>
      <protection/>
    </xf>
    <xf numFmtId="2" fontId="4" fillId="38" borderId="25" xfId="0" applyNumberFormat="1" applyFont="1" applyFill="1" applyBorder="1" applyAlignment="1" applyProtection="1">
      <alignment horizontal="center" vertical="center"/>
      <protection/>
    </xf>
    <xf numFmtId="2" fontId="4" fillId="39" borderId="25" xfId="0" applyNumberFormat="1" applyFont="1" applyFill="1" applyBorder="1" applyAlignment="1" applyProtection="1">
      <alignment horizontal="center" vertical="center"/>
      <protection/>
    </xf>
    <xf numFmtId="2" fontId="4" fillId="40" borderId="25" xfId="0" applyNumberFormat="1" applyFont="1" applyFill="1" applyBorder="1" applyAlignment="1" applyProtection="1">
      <alignment horizontal="center" vertical="center"/>
      <protection/>
    </xf>
    <xf numFmtId="0" fontId="4" fillId="41" borderId="25" xfId="0" applyFont="1" applyFill="1" applyBorder="1" applyAlignment="1" applyProtection="1">
      <alignment horizontal="left" vertical="center"/>
      <protection/>
    </xf>
    <xf numFmtId="2" fontId="4" fillId="41" borderId="25" xfId="0" applyNumberFormat="1" applyFont="1" applyFill="1" applyBorder="1" applyAlignment="1" applyProtection="1">
      <alignment horizontal="center" vertical="center"/>
      <protection/>
    </xf>
    <xf numFmtId="0" fontId="4" fillId="41" borderId="26" xfId="0" applyFont="1" applyFill="1" applyBorder="1" applyAlignment="1" applyProtection="1">
      <alignment horizontal="left" vertical="center"/>
      <protection/>
    </xf>
    <xf numFmtId="2" fontId="4" fillId="41" borderId="26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 quotePrefix="1">
      <alignment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2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vertical="center"/>
      <protection/>
    </xf>
    <xf numFmtId="0" fontId="4" fillId="33" borderId="26" xfId="0" applyFont="1" applyFill="1" applyBorder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2" fontId="4" fillId="39" borderId="26" xfId="0" applyNumberFormat="1" applyFont="1" applyFill="1" applyBorder="1" applyAlignment="1" applyProtection="1">
      <alignment horizontal="center" vertical="center"/>
      <protection/>
    </xf>
    <xf numFmtId="2" fontId="4" fillId="40" borderId="26" xfId="0" applyNumberFormat="1" applyFont="1" applyFill="1" applyBorder="1" applyAlignment="1" applyProtection="1">
      <alignment horizontal="center" vertical="center"/>
      <protection/>
    </xf>
    <xf numFmtId="2" fontId="4" fillId="33" borderId="0" xfId="0" applyNumberFormat="1" applyFont="1" applyFill="1" applyAlignment="1" applyProtection="1">
      <alignment horizontal="center" vertical="center"/>
      <protection/>
    </xf>
    <xf numFmtId="2" fontId="4" fillId="33" borderId="0" xfId="0" applyNumberFormat="1" applyFont="1" applyFill="1" applyAlignment="1" applyProtection="1">
      <alignment vertical="center"/>
      <protection/>
    </xf>
    <xf numFmtId="0" fontId="4" fillId="37" borderId="26" xfId="0" applyFont="1" applyFill="1" applyBorder="1" applyAlignment="1" applyProtection="1">
      <alignment horizontal="left" vertical="center"/>
      <protection/>
    </xf>
    <xf numFmtId="2" fontId="4" fillId="37" borderId="26" xfId="0" applyNumberFormat="1" applyFont="1" applyFill="1" applyBorder="1" applyAlignment="1" applyProtection="1">
      <alignment horizontal="center" vertical="center"/>
      <protection/>
    </xf>
    <xf numFmtId="0" fontId="4" fillId="38" borderId="26" xfId="0" applyFont="1" applyFill="1" applyBorder="1" applyAlignment="1" applyProtection="1">
      <alignment horizontal="left" vertical="center"/>
      <protection/>
    </xf>
    <xf numFmtId="2" fontId="4" fillId="38" borderId="26" xfId="0" applyNumberFormat="1" applyFont="1" applyFill="1" applyBorder="1" applyAlignment="1" applyProtection="1">
      <alignment horizontal="center" vertical="center"/>
      <protection/>
    </xf>
    <xf numFmtId="0" fontId="4" fillId="35" borderId="26" xfId="0" applyFont="1" applyFill="1" applyBorder="1" applyAlignment="1" applyProtection="1">
      <alignment horizontal="left" vertical="center"/>
      <protection/>
    </xf>
    <xf numFmtId="2" fontId="4" fillId="35" borderId="26" xfId="0" applyNumberFormat="1" applyFont="1" applyFill="1" applyBorder="1" applyAlignment="1" applyProtection="1">
      <alignment horizontal="center" vertical="center"/>
      <protection/>
    </xf>
    <xf numFmtId="0" fontId="3" fillId="35" borderId="28" xfId="0" applyFont="1" applyFill="1" applyBorder="1" applyAlignment="1" applyProtection="1">
      <alignment horizontal="center"/>
      <protection/>
    </xf>
    <xf numFmtId="0" fontId="3" fillId="35" borderId="29" xfId="0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4" borderId="28" xfId="0" applyFont="1" applyFill="1" applyBorder="1" applyAlignment="1" applyProtection="1">
      <alignment horizontal="center"/>
      <protection/>
    </xf>
    <xf numFmtId="0" fontId="3" fillId="34" borderId="29" xfId="0" applyFont="1" applyFill="1" applyBorder="1" applyAlignment="1" applyProtection="1">
      <alignment horizontal="center"/>
      <protection/>
    </xf>
    <xf numFmtId="0" fontId="3" fillId="34" borderId="30" xfId="0" applyFont="1" applyFill="1" applyBorder="1" applyAlignment="1" applyProtection="1">
      <alignment horizontal="center"/>
      <protection/>
    </xf>
    <xf numFmtId="0" fontId="3" fillId="39" borderId="28" xfId="0" applyFont="1" applyFill="1" applyBorder="1" applyAlignment="1" applyProtection="1">
      <alignment horizontal="center"/>
      <protection/>
    </xf>
    <xf numFmtId="0" fontId="3" fillId="39" borderId="29" xfId="0" applyFont="1" applyFill="1" applyBorder="1" applyAlignment="1" applyProtection="1">
      <alignment horizontal="center"/>
      <protection/>
    </xf>
    <xf numFmtId="0" fontId="3" fillId="39" borderId="30" xfId="0" applyFont="1" applyFill="1" applyBorder="1" applyAlignment="1" applyProtection="1">
      <alignment horizontal="center"/>
      <protection/>
    </xf>
    <xf numFmtId="0" fontId="3" fillId="37" borderId="28" xfId="0" applyFont="1" applyFill="1" applyBorder="1" applyAlignment="1" applyProtection="1">
      <alignment horizontal="center"/>
      <protection/>
    </xf>
    <xf numFmtId="0" fontId="3" fillId="37" borderId="29" xfId="0" applyFont="1" applyFill="1" applyBorder="1" applyAlignment="1" applyProtection="1">
      <alignment horizontal="center"/>
      <protection/>
    </xf>
    <xf numFmtId="0" fontId="3" fillId="37" borderId="30" xfId="0" applyFont="1" applyFill="1" applyBorder="1" applyAlignment="1" applyProtection="1">
      <alignment horizontal="center"/>
      <protection/>
    </xf>
    <xf numFmtId="0" fontId="3" fillId="38" borderId="28" xfId="0" applyFont="1" applyFill="1" applyBorder="1" applyAlignment="1" applyProtection="1">
      <alignment horizontal="center"/>
      <protection/>
    </xf>
    <xf numFmtId="0" fontId="3" fillId="38" borderId="29" xfId="0" applyFont="1" applyFill="1" applyBorder="1" applyAlignment="1" applyProtection="1">
      <alignment horizontal="center"/>
      <protection/>
    </xf>
    <xf numFmtId="0" fontId="3" fillId="38" borderId="30" xfId="0" applyFont="1" applyFill="1" applyBorder="1" applyAlignment="1" applyProtection="1">
      <alignment horizontal="center"/>
      <protection/>
    </xf>
    <xf numFmtId="0" fontId="3" fillId="42" borderId="28" xfId="0" applyFont="1" applyFill="1" applyBorder="1" applyAlignment="1" applyProtection="1">
      <alignment horizontal="center"/>
      <protection/>
    </xf>
    <xf numFmtId="0" fontId="3" fillId="42" borderId="29" xfId="0" applyFont="1" applyFill="1" applyBorder="1" applyAlignment="1" applyProtection="1">
      <alignment horizontal="center"/>
      <protection/>
    </xf>
    <xf numFmtId="0" fontId="3" fillId="42" borderId="31" xfId="0" applyFont="1" applyFill="1" applyBorder="1" applyAlignment="1" applyProtection="1">
      <alignment horizontal="center"/>
      <protection/>
    </xf>
    <xf numFmtId="0" fontId="3" fillId="42" borderId="30" xfId="0" applyFont="1" applyFill="1" applyBorder="1" applyAlignment="1" applyProtection="1">
      <alignment horizontal="center"/>
      <protection/>
    </xf>
    <xf numFmtId="0" fontId="3" fillId="40" borderId="28" xfId="0" applyFont="1" applyFill="1" applyBorder="1" applyAlignment="1" applyProtection="1">
      <alignment horizontal="center"/>
      <protection/>
    </xf>
    <xf numFmtId="0" fontId="3" fillId="40" borderId="29" xfId="0" applyFont="1" applyFill="1" applyBorder="1" applyAlignment="1" applyProtection="1">
      <alignment horizontal="center"/>
      <protection/>
    </xf>
    <xf numFmtId="0" fontId="3" fillId="40" borderId="31" xfId="0" applyFont="1" applyFill="1" applyBorder="1" applyAlignment="1" applyProtection="1">
      <alignment horizontal="center"/>
      <protection/>
    </xf>
    <xf numFmtId="0" fontId="3" fillId="40" borderId="30" xfId="0" applyFont="1" applyFill="1" applyBorder="1" applyAlignment="1" applyProtection="1">
      <alignment horizontal="center"/>
      <protection/>
    </xf>
    <xf numFmtId="0" fontId="3" fillId="41" borderId="28" xfId="0" applyFont="1" applyFill="1" applyBorder="1" applyAlignment="1" applyProtection="1">
      <alignment horizontal="center"/>
      <protection/>
    </xf>
    <xf numFmtId="0" fontId="3" fillId="41" borderId="30" xfId="0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0" fillId="33" borderId="20" xfId="0" applyFont="1" applyFill="1" applyBorder="1" applyAlignment="1" applyProtection="1">
      <alignment/>
      <protection/>
    </xf>
    <xf numFmtId="0" fontId="0" fillId="33" borderId="33" xfId="0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0" fontId="0" fillId="33" borderId="34" xfId="0" applyFill="1" applyBorder="1" applyAlignment="1" applyProtection="1">
      <alignment horizontal="left"/>
      <protection/>
    </xf>
    <xf numFmtId="0" fontId="0" fillId="33" borderId="25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35" xfId="0" applyFill="1" applyBorder="1" applyAlignment="1" applyProtection="1">
      <alignment horizontal="right"/>
      <protection/>
    </xf>
    <xf numFmtId="0" fontId="0" fillId="33" borderId="32" xfId="0" applyFill="1" applyBorder="1" applyAlignment="1" applyProtection="1">
      <alignment horizontal="left"/>
      <protection/>
    </xf>
    <xf numFmtId="0" fontId="0" fillId="33" borderId="20" xfId="0" applyFill="1" applyBorder="1" applyAlignment="1" applyProtection="1">
      <alignment/>
      <protection/>
    </xf>
    <xf numFmtId="2" fontId="0" fillId="33" borderId="36" xfId="0" applyNumberFormat="1" applyFill="1" applyBorder="1" applyAlignment="1" applyProtection="1">
      <alignment horizontal="right"/>
      <protection/>
    </xf>
    <xf numFmtId="0" fontId="0" fillId="33" borderId="36" xfId="0" applyFill="1" applyBorder="1" applyAlignment="1" applyProtection="1">
      <alignment horizontal="right"/>
      <protection/>
    </xf>
    <xf numFmtId="2" fontId="0" fillId="33" borderId="33" xfId="0" applyNumberFormat="1" applyFill="1" applyBorder="1" applyAlignment="1" applyProtection="1">
      <alignment horizontal="right"/>
      <protection/>
    </xf>
    <xf numFmtId="0" fontId="0" fillId="33" borderId="37" xfId="0" applyFill="1" applyBorder="1" applyAlignment="1" applyProtection="1">
      <alignment horizontal="left"/>
      <protection/>
    </xf>
    <xf numFmtId="0" fontId="0" fillId="33" borderId="38" xfId="0" applyFill="1" applyBorder="1" applyAlignment="1" applyProtection="1">
      <alignment horizontal="left"/>
      <protection/>
    </xf>
    <xf numFmtId="0" fontId="0" fillId="33" borderId="39" xfId="0" applyFill="1" applyBorder="1" applyAlignment="1" applyProtection="1">
      <alignment/>
      <protection/>
    </xf>
    <xf numFmtId="0" fontId="0" fillId="33" borderId="40" xfId="0" applyFill="1" applyBorder="1" applyAlignment="1" applyProtection="1">
      <alignment horizontal="right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right"/>
      <protection/>
    </xf>
    <xf numFmtId="0" fontId="0" fillId="33" borderId="32" xfId="0" applyFill="1" applyBorder="1" applyAlignment="1" applyProtection="1">
      <alignment/>
      <protection/>
    </xf>
    <xf numFmtId="0" fontId="0" fillId="33" borderId="34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2" fontId="0" fillId="33" borderId="0" xfId="0" applyNumberFormat="1" applyFill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0" fontId="0" fillId="33" borderId="37" xfId="0" applyFill="1" applyBorder="1" applyAlignment="1" applyProtection="1">
      <alignment/>
      <protection/>
    </xf>
    <xf numFmtId="2" fontId="0" fillId="33" borderId="35" xfId="0" applyNumberFormat="1" applyFill="1" applyBorder="1" applyAlignment="1" applyProtection="1">
      <alignment horizontal="right"/>
      <protection/>
    </xf>
    <xf numFmtId="0" fontId="0" fillId="33" borderId="23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41" xfId="0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0" fontId="0" fillId="33" borderId="36" xfId="0" applyFill="1" applyBorder="1" applyAlignment="1" applyProtection="1">
      <alignment/>
      <protection/>
    </xf>
    <xf numFmtId="2" fontId="0" fillId="33" borderId="33" xfId="0" applyNumberFormat="1" applyFill="1" applyBorder="1" applyAlignment="1" applyProtection="1">
      <alignment/>
      <protection/>
    </xf>
    <xf numFmtId="2" fontId="0" fillId="33" borderId="40" xfId="0" applyNumberFormat="1" applyFill="1" applyBorder="1" applyAlignment="1" applyProtection="1">
      <alignment/>
      <protection/>
    </xf>
    <xf numFmtId="0" fontId="4" fillId="34" borderId="42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right" vertical="center"/>
      <protection/>
    </xf>
    <xf numFmtId="0" fontId="18" fillId="34" borderId="0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8" fillId="34" borderId="0" xfId="0" applyFont="1" applyFill="1" applyBorder="1" applyAlignment="1" applyProtection="1">
      <alignment horizontal="left" vertical="center"/>
      <protection/>
    </xf>
    <xf numFmtId="0" fontId="18" fillId="34" borderId="0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2" fontId="4" fillId="33" borderId="20" xfId="0" applyNumberFormat="1" applyFont="1" applyFill="1" applyBorder="1" applyAlignment="1" applyProtection="1">
      <alignment horizontal="left" vertical="center"/>
      <protection/>
    </xf>
    <xf numFmtId="2" fontId="4" fillId="33" borderId="25" xfId="0" applyNumberFormat="1" applyFont="1" applyFill="1" applyBorder="1" applyAlignment="1" applyProtection="1">
      <alignment horizontal="left" vertical="center"/>
      <protection/>
    </xf>
    <xf numFmtId="2" fontId="4" fillId="33" borderId="26" xfId="0" applyNumberFormat="1" applyFont="1" applyFill="1" applyBorder="1" applyAlignment="1" applyProtection="1">
      <alignment horizontal="left" vertical="center"/>
      <protection/>
    </xf>
    <xf numFmtId="2" fontId="4" fillId="33" borderId="22" xfId="0" applyNumberFormat="1" applyFont="1" applyFill="1" applyBorder="1" applyAlignment="1" applyProtection="1">
      <alignment horizontal="center" vertical="center"/>
      <protection/>
    </xf>
    <xf numFmtId="0" fontId="4" fillId="33" borderId="43" xfId="0" applyFont="1" applyFill="1" applyBorder="1" applyAlignment="1" applyProtection="1">
      <alignment vertical="center"/>
      <protection/>
    </xf>
    <xf numFmtId="2" fontId="9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 vertical="center"/>
      <protection/>
    </xf>
    <xf numFmtId="4" fontId="9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2" fontId="18" fillId="34" borderId="44" xfId="0" applyNumberFormat="1" applyFont="1" applyFill="1" applyBorder="1" applyAlignment="1" applyProtection="1">
      <alignment horizontal="center" vertical="center"/>
      <protection locked="0"/>
    </xf>
    <xf numFmtId="2" fontId="18" fillId="34" borderId="45" xfId="0" applyNumberFormat="1" applyFont="1" applyFill="1" applyBorder="1" applyAlignment="1" applyProtection="1">
      <alignment horizontal="center" vertical="center"/>
      <protection locked="0"/>
    </xf>
    <xf numFmtId="0" fontId="21" fillId="34" borderId="46" xfId="0" applyFont="1" applyFill="1" applyBorder="1" applyAlignment="1" applyProtection="1">
      <alignment horizontal="center" vertical="center"/>
      <protection/>
    </xf>
    <xf numFmtId="0" fontId="22" fillId="33" borderId="25" xfId="0" applyFont="1" applyFill="1" applyBorder="1" applyAlignment="1" applyProtection="1">
      <alignment horizontal="center" vertical="center"/>
      <protection/>
    </xf>
    <xf numFmtId="0" fontId="22" fillId="33" borderId="47" xfId="0" applyFont="1" applyFill="1" applyBorder="1" applyAlignment="1" applyProtection="1">
      <alignment horizontal="center" vertical="center"/>
      <protection/>
    </xf>
    <xf numFmtId="0" fontId="22" fillId="33" borderId="26" xfId="0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47" xfId="0" applyFont="1" applyFill="1" applyBorder="1" applyAlignment="1" applyProtection="1">
      <alignment vertical="center"/>
      <protection/>
    </xf>
    <xf numFmtId="0" fontId="4" fillId="33" borderId="48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 wrapText="1"/>
      <protection/>
    </xf>
    <xf numFmtId="0" fontId="24" fillId="34" borderId="0" xfId="0" applyFont="1" applyFill="1" applyBorder="1" applyAlignment="1" applyProtection="1">
      <alignment horizontal="center"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5" fillId="34" borderId="49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0" fontId="16" fillId="34" borderId="0" xfId="0" applyFont="1" applyFill="1" applyBorder="1" applyAlignment="1" applyProtection="1">
      <alignment horizontal="left" vertical="center"/>
      <protection/>
    </xf>
    <xf numFmtId="0" fontId="16" fillId="34" borderId="0" xfId="0" applyNumberFormat="1" applyFont="1" applyFill="1" applyBorder="1" applyAlignment="1" applyProtection="1">
      <alignment horizontal="left" vertical="center" wrapText="1"/>
      <protection/>
    </xf>
    <xf numFmtId="0" fontId="16" fillId="34" borderId="0" xfId="0" applyFont="1" applyFill="1" applyBorder="1" applyAlignment="1" applyProtection="1">
      <alignment horizontal="left" vertical="center" wrapText="1"/>
      <protection/>
    </xf>
    <xf numFmtId="2" fontId="23" fillId="34" borderId="0" xfId="0" applyNumberFormat="1" applyFont="1" applyFill="1" applyBorder="1" applyAlignment="1" applyProtection="1">
      <alignment horizontal="center" vertical="center"/>
      <protection/>
    </xf>
    <xf numFmtId="0" fontId="23" fillId="34" borderId="50" xfId="0" applyNumberFormat="1" applyFont="1" applyFill="1" applyBorder="1" applyAlignment="1" applyProtection="1">
      <alignment horizontal="center" vertical="center"/>
      <protection/>
    </xf>
    <xf numFmtId="2" fontId="23" fillId="34" borderId="50" xfId="0" applyNumberFormat="1" applyFont="1" applyFill="1" applyBorder="1" applyAlignment="1" applyProtection="1">
      <alignment horizontal="center" vertical="center"/>
      <protection/>
    </xf>
    <xf numFmtId="0" fontId="4" fillId="36" borderId="26" xfId="0" applyFont="1" applyFill="1" applyBorder="1" applyAlignment="1" applyProtection="1">
      <alignment horizontal="left" vertical="center"/>
      <protection/>
    </xf>
    <xf numFmtId="2" fontId="4" fillId="36" borderId="26" xfId="0" applyNumberFormat="1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left" vertical="center"/>
      <protection/>
    </xf>
    <xf numFmtId="0" fontId="4" fillId="33" borderId="24" xfId="0" applyFont="1" applyFill="1" applyBorder="1" applyAlignment="1" applyProtection="1">
      <alignment horizontal="left" vertical="center"/>
      <protection/>
    </xf>
    <xf numFmtId="2" fontId="4" fillId="33" borderId="47" xfId="0" applyNumberFormat="1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left" vertical="center"/>
      <protection/>
    </xf>
    <xf numFmtId="2" fontId="4" fillId="34" borderId="25" xfId="0" applyNumberFormat="1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left" vertical="center"/>
      <protection/>
    </xf>
    <xf numFmtId="2" fontId="4" fillId="34" borderId="26" xfId="0" applyNumberFormat="1" applyFont="1" applyFill="1" applyBorder="1" applyAlignment="1" applyProtection="1">
      <alignment horizontal="center" vertical="center"/>
      <protection/>
    </xf>
    <xf numFmtId="0" fontId="4" fillId="33" borderId="51" xfId="0" applyFont="1" applyFill="1" applyBorder="1" applyAlignment="1" applyProtection="1">
      <alignment horizontal="left" vertical="center"/>
      <protection/>
    </xf>
    <xf numFmtId="0" fontId="4" fillId="33" borderId="47" xfId="0" applyFont="1" applyFill="1" applyBorder="1" applyAlignment="1" applyProtection="1">
      <alignment horizontal="left" vertical="center"/>
      <protection/>
    </xf>
    <xf numFmtId="0" fontId="4" fillId="39" borderId="25" xfId="0" applyFont="1" applyFill="1" applyBorder="1" applyAlignment="1" applyProtection="1">
      <alignment horizontal="left" vertical="center"/>
      <protection/>
    </xf>
    <xf numFmtId="0" fontId="4" fillId="39" borderId="26" xfId="0" applyFont="1" applyFill="1" applyBorder="1" applyAlignment="1" applyProtection="1">
      <alignment horizontal="left" vertical="center"/>
      <protection/>
    </xf>
    <xf numFmtId="0" fontId="4" fillId="40" borderId="25" xfId="0" applyFont="1" applyFill="1" applyBorder="1" applyAlignment="1" applyProtection="1">
      <alignment horizontal="left" vertical="center"/>
      <protection/>
    </xf>
    <xf numFmtId="0" fontId="4" fillId="40" borderId="26" xfId="0" applyFont="1" applyFill="1" applyBorder="1" applyAlignment="1" applyProtection="1">
      <alignment horizontal="left" vertical="center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0" fillId="43" borderId="0" xfId="0" applyFill="1" applyAlignment="1" applyProtection="1">
      <alignment/>
      <protection/>
    </xf>
    <xf numFmtId="0" fontId="5" fillId="34" borderId="0" xfId="0" applyFont="1" applyFill="1" applyBorder="1" applyAlignment="1" applyProtection="1">
      <alignment horizontal="left" vertical="center" wrapText="1"/>
      <protection/>
    </xf>
    <xf numFmtId="0" fontId="28" fillId="33" borderId="0" xfId="0" applyFont="1" applyFill="1" applyBorder="1" applyAlignment="1" applyProtection="1">
      <alignment horizontal="left" vertical="center"/>
      <protection/>
    </xf>
    <xf numFmtId="0" fontId="28" fillId="33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vertical="center" wrapText="1"/>
      <protection/>
    </xf>
    <xf numFmtId="0" fontId="14" fillId="33" borderId="0" xfId="0" applyNumberFormat="1" applyFont="1" applyFill="1" applyBorder="1" applyAlignment="1" applyProtection="1">
      <alignment vertical="center"/>
      <protection/>
    </xf>
    <xf numFmtId="0" fontId="14" fillId="33" borderId="0" xfId="0" applyNumberFormat="1" applyFont="1" applyFill="1" applyBorder="1" applyAlignment="1" applyProtection="1">
      <alignment horizontal="left" vertical="center" wrapText="1"/>
      <protection/>
    </xf>
    <xf numFmtId="4" fontId="4" fillId="33" borderId="0" xfId="0" applyNumberFormat="1" applyFont="1" applyFill="1" applyAlignment="1" applyProtection="1">
      <alignment horizontal="right" vertical="center"/>
      <protection/>
    </xf>
    <xf numFmtId="4" fontId="14" fillId="33" borderId="0" xfId="0" applyNumberFormat="1" applyFont="1" applyFill="1" applyBorder="1" applyAlignment="1" applyProtection="1">
      <alignment horizontal="right" vertical="center"/>
      <protection/>
    </xf>
    <xf numFmtId="4" fontId="14" fillId="33" borderId="0" xfId="0" applyNumberFormat="1" applyFont="1" applyFill="1" applyBorder="1" applyAlignment="1" applyProtection="1">
      <alignment horizontal="right" vertical="center" wrapText="1"/>
      <protection/>
    </xf>
    <xf numFmtId="0" fontId="29" fillId="33" borderId="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14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18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" fillId="33" borderId="22" xfId="0" applyFont="1" applyFill="1" applyBorder="1" applyAlignment="1" applyProtection="1">
      <alignment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4" fontId="4" fillId="33" borderId="0" xfId="0" applyNumberFormat="1" applyFont="1" applyFill="1" applyAlignment="1" applyProtection="1">
      <alignment horizontal="center" vertical="center"/>
      <protection/>
    </xf>
    <xf numFmtId="4" fontId="4" fillId="33" borderId="22" xfId="0" applyNumberFormat="1" applyFont="1" applyFill="1" applyBorder="1" applyAlignment="1" applyProtection="1">
      <alignment horizontal="center" vertical="center" wrapText="1"/>
      <protection/>
    </xf>
    <xf numFmtId="4" fontId="4" fillId="33" borderId="22" xfId="0" applyNumberFormat="1" applyFont="1" applyFill="1" applyBorder="1" applyAlignment="1" applyProtection="1">
      <alignment horizontal="center" vertical="center"/>
      <protection/>
    </xf>
    <xf numFmtId="4" fontId="4" fillId="33" borderId="0" xfId="0" applyNumberFormat="1" applyFont="1" applyFill="1" applyBorder="1" applyAlignment="1" applyProtection="1">
      <alignment horizontal="center" vertical="center"/>
      <protection/>
    </xf>
    <xf numFmtId="0" fontId="26" fillId="33" borderId="22" xfId="0" applyFont="1" applyFill="1" applyBorder="1" applyAlignment="1" applyProtection="1">
      <alignment vertical="center" wrapText="1"/>
      <protection/>
    </xf>
    <xf numFmtId="2" fontId="4" fillId="33" borderId="22" xfId="0" applyNumberFormat="1" applyFont="1" applyFill="1" applyBorder="1" applyAlignment="1" applyProtection="1">
      <alignment horizontal="left" vertical="center" wrapText="1"/>
      <protection/>
    </xf>
    <xf numFmtId="4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center" vertical="center"/>
      <protection/>
    </xf>
    <xf numFmtId="4" fontId="26" fillId="33" borderId="22" xfId="0" applyNumberFormat="1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4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 quotePrefix="1">
      <alignment horizontal="center" vertical="center"/>
      <protection/>
    </xf>
    <xf numFmtId="0" fontId="34" fillId="33" borderId="0" xfId="0" applyFont="1" applyFill="1" applyAlignment="1" applyProtection="1">
      <alignment horizontal="center" vertical="center" wrapText="1"/>
      <protection/>
    </xf>
    <xf numFmtId="0" fontId="30" fillId="33" borderId="0" xfId="0" applyFont="1" applyFill="1" applyBorder="1" applyAlignment="1" applyProtection="1">
      <alignment vertical="center" wrapText="1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7" fillId="34" borderId="0" xfId="0" applyFont="1" applyFill="1" applyBorder="1" applyAlignment="1" applyProtection="1">
      <alignment horizontal="justify" vertical="center" wrapText="1"/>
      <protection/>
    </xf>
    <xf numFmtId="0" fontId="15" fillId="34" borderId="11" xfId="0" applyFont="1" applyFill="1" applyBorder="1" applyAlignment="1" applyProtection="1">
      <alignment vertical="center"/>
      <protection/>
    </xf>
    <xf numFmtId="0" fontId="14" fillId="34" borderId="13" xfId="0" applyFont="1" applyFill="1" applyBorder="1" applyAlignment="1" applyProtection="1">
      <alignment vertical="center"/>
      <protection/>
    </xf>
    <xf numFmtId="0" fontId="15" fillId="34" borderId="14" xfId="0" applyFont="1" applyFill="1" applyBorder="1" applyAlignment="1" applyProtection="1">
      <alignment vertical="center"/>
      <protection/>
    </xf>
    <xf numFmtId="0" fontId="15" fillId="34" borderId="12" xfId="0" applyFont="1" applyFill="1" applyBorder="1" applyAlignment="1" applyProtection="1">
      <alignment vertical="center"/>
      <protection/>
    </xf>
    <xf numFmtId="0" fontId="14" fillId="34" borderId="52" xfId="0" applyFont="1" applyFill="1" applyBorder="1" applyAlignment="1" applyProtection="1">
      <alignment vertical="center"/>
      <protection/>
    </xf>
    <xf numFmtId="0" fontId="14" fillId="34" borderId="53" xfId="0" applyFont="1" applyFill="1" applyBorder="1" applyAlignment="1" applyProtection="1">
      <alignment vertical="center"/>
      <protection/>
    </xf>
    <xf numFmtId="0" fontId="15" fillId="34" borderId="53" xfId="0" applyFont="1" applyFill="1" applyBorder="1" applyAlignment="1" applyProtection="1">
      <alignment vertical="center"/>
      <protection/>
    </xf>
    <xf numFmtId="0" fontId="28" fillId="34" borderId="0" xfId="0" applyFont="1" applyFill="1" applyBorder="1" applyAlignment="1" applyProtection="1">
      <alignment vertical="center"/>
      <protection/>
    </xf>
    <xf numFmtId="0" fontId="5" fillId="34" borderId="45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28" fillId="34" borderId="54" xfId="0" applyFont="1" applyFill="1" applyBorder="1" applyAlignment="1" applyProtection="1">
      <alignment horizontal="center" vertical="center"/>
      <protection/>
    </xf>
    <xf numFmtId="0" fontId="37" fillId="34" borderId="0" xfId="0" applyFont="1" applyFill="1" applyBorder="1" applyAlignment="1" applyProtection="1">
      <alignment horizontal="center" vertical="center"/>
      <protection/>
    </xf>
    <xf numFmtId="0" fontId="37" fillId="34" borderId="0" xfId="0" applyFont="1" applyFill="1" applyBorder="1" applyAlignment="1" applyProtection="1">
      <alignment vertical="center"/>
      <protection/>
    </xf>
    <xf numFmtId="0" fontId="28" fillId="33" borderId="0" xfId="0" applyFont="1" applyFill="1" applyAlignment="1" applyProtection="1">
      <alignment vertical="center"/>
      <protection/>
    </xf>
    <xf numFmtId="0" fontId="38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28" fillId="34" borderId="10" xfId="0" applyFont="1" applyFill="1" applyBorder="1" applyAlignment="1" applyProtection="1">
      <alignment vertical="center"/>
      <protection/>
    </xf>
    <xf numFmtId="0" fontId="28" fillId="34" borderId="11" xfId="0" applyFont="1" applyFill="1" applyBorder="1" applyAlignment="1" applyProtection="1">
      <alignment vertical="center"/>
      <protection/>
    </xf>
    <xf numFmtId="0" fontId="28" fillId="34" borderId="42" xfId="0" applyFont="1" applyFill="1" applyBorder="1" applyAlignment="1" applyProtection="1">
      <alignment vertical="center"/>
      <protection/>
    </xf>
    <xf numFmtId="0" fontId="28" fillId="34" borderId="13" xfId="0" applyFont="1" applyFill="1" applyBorder="1" applyAlignment="1" applyProtection="1">
      <alignment vertical="center"/>
      <protection/>
    </xf>
    <xf numFmtId="0" fontId="28" fillId="34" borderId="15" xfId="0" applyFont="1" applyFill="1" applyBorder="1" applyAlignment="1" applyProtection="1">
      <alignment vertical="center"/>
      <protection/>
    </xf>
    <xf numFmtId="0" fontId="28" fillId="34" borderId="16" xfId="0" applyFont="1" applyFill="1" applyBorder="1" applyAlignment="1" applyProtection="1">
      <alignment vertical="center"/>
      <protection/>
    </xf>
    <xf numFmtId="0" fontId="38" fillId="34" borderId="0" xfId="0" applyFont="1" applyFill="1" applyBorder="1" applyAlignment="1" applyProtection="1">
      <alignment vertical="center"/>
      <protection/>
    </xf>
    <xf numFmtId="0" fontId="28" fillId="34" borderId="14" xfId="0" applyFont="1" applyFill="1" applyBorder="1" applyAlignment="1" applyProtection="1">
      <alignment vertical="center"/>
      <protection/>
    </xf>
    <xf numFmtId="0" fontId="5" fillId="34" borderId="14" xfId="0" applyFont="1" applyFill="1" applyBorder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5" fillId="34" borderId="0" xfId="0" applyNumberFormat="1" applyFont="1" applyFill="1" applyBorder="1" applyAlignment="1" applyProtection="1">
      <alignment horizontal="left" vertical="center"/>
      <protection/>
    </xf>
    <xf numFmtId="0" fontId="38" fillId="34" borderId="16" xfId="0" applyFont="1" applyFill="1" applyBorder="1" applyAlignment="1" applyProtection="1">
      <alignment vertical="center"/>
      <protection/>
    </xf>
    <xf numFmtId="0" fontId="28" fillId="34" borderId="17" xfId="0" applyFont="1" applyFill="1" applyBorder="1" applyAlignment="1" applyProtection="1">
      <alignment vertical="center"/>
      <protection/>
    </xf>
    <xf numFmtId="0" fontId="7" fillId="34" borderId="55" xfId="0" applyFont="1" applyFill="1" applyBorder="1" applyAlignment="1" applyProtection="1">
      <alignment vertical="center"/>
      <protection/>
    </xf>
    <xf numFmtId="0" fontId="7" fillId="34" borderId="11" xfId="0" applyFont="1" applyFill="1" applyBorder="1" applyAlignment="1" applyProtection="1">
      <alignment vertical="center"/>
      <protection/>
    </xf>
    <xf numFmtId="0" fontId="28" fillId="34" borderId="12" xfId="0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21" fillId="34" borderId="0" xfId="0" applyFont="1" applyFill="1" applyBorder="1" applyAlignment="1" applyProtection="1">
      <alignment horizontal="center" vertical="center"/>
      <protection/>
    </xf>
    <xf numFmtId="2" fontId="5" fillId="34" borderId="0" xfId="0" applyNumberFormat="1" applyFont="1" applyFill="1" applyBorder="1" applyAlignment="1" applyProtection="1">
      <alignment horizontal="center" vertical="center"/>
      <protection/>
    </xf>
    <xf numFmtId="0" fontId="18" fillId="34" borderId="0" xfId="0" applyFont="1" applyFill="1" applyBorder="1" applyAlignment="1" applyProtection="1">
      <alignment horizontal="left" vertical="center" wrapText="1"/>
      <protection/>
    </xf>
    <xf numFmtId="0" fontId="18" fillId="34" borderId="0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41" fillId="34" borderId="0" xfId="0" applyFont="1" applyFill="1" applyBorder="1" applyAlignment="1" applyProtection="1">
      <alignment horizontal="left" vertical="center" wrapText="1"/>
      <protection/>
    </xf>
    <xf numFmtId="0" fontId="38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right" vertical="center" wrapText="1"/>
      <protection/>
    </xf>
    <xf numFmtId="0" fontId="5" fillId="34" borderId="56" xfId="0" applyFont="1" applyFill="1" applyBorder="1" applyAlignment="1" applyProtection="1">
      <alignment horizontal="left" vertical="center"/>
      <protection/>
    </xf>
    <xf numFmtId="0" fontId="9" fillId="34" borderId="56" xfId="0" applyFont="1" applyFill="1" applyBorder="1" applyAlignment="1" applyProtection="1">
      <alignment horizontal="center" vertical="center"/>
      <protection/>
    </xf>
    <xf numFmtId="0" fontId="28" fillId="34" borderId="56" xfId="0" applyFont="1" applyFill="1" applyBorder="1" applyAlignment="1" applyProtection="1">
      <alignment vertical="center"/>
      <protection/>
    </xf>
    <xf numFmtId="0" fontId="18" fillId="34" borderId="0" xfId="0" applyFont="1" applyFill="1" applyBorder="1" applyAlignment="1" applyProtection="1">
      <alignment horizontal="right" vertical="center"/>
      <protection/>
    </xf>
    <xf numFmtId="2" fontId="5" fillId="34" borderId="44" xfId="0" applyNumberFormat="1" applyFont="1" applyFill="1" applyBorder="1" applyAlignment="1" applyProtection="1">
      <alignment horizontal="center" vertical="center"/>
      <protection locked="0"/>
    </xf>
    <xf numFmtId="2" fontId="5" fillId="34" borderId="57" xfId="0" applyNumberFormat="1" applyFont="1" applyFill="1" applyBorder="1" applyAlignment="1" applyProtection="1">
      <alignment horizontal="center" vertical="center"/>
      <protection locked="0"/>
    </xf>
    <xf numFmtId="2" fontId="5" fillId="34" borderId="45" xfId="0" applyNumberFormat="1" applyFont="1" applyFill="1" applyBorder="1" applyAlignment="1" applyProtection="1">
      <alignment horizontal="center" vertical="center"/>
      <protection locked="0"/>
    </xf>
    <xf numFmtId="2" fontId="5" fillId="34" borderId="58" xfId="0" applyNumberFormat="1" applyFont="1" applyFill="1" applyBorder="1" applyAlignment="1" applyProtection="1">
      <alignment horizontal="center" vertical="center"/>
      <protection locked="0"/>
    </xf>
    <xf numFmtId="2" fontId="18" fillId="34" borderId="0" xfId="0" applyNumberFormat="1" applyFont="1" applyFill="1" applyBorder="1" applyAlignment="1" applyProtection="1">
      <alignment horizontal="center" vertical="center"/>
      <protection/>
    </xf>
    <xf numFmtId="0" fontId="28" fillId="34" borderId="0" xfId="0" applyFont="1" applyFill="1" applyBorder="1" applyAlignment="1" applyProtection="1">
      <alignment horizontal="left" vertical="center"/>
      <protection/>
    </xf>
    <xf numFmtId="0" fontId="28" fillId="34" borderId="0" xfId="0" applyFont="1" applyFill="1" applyBorder="1" applyAlignment="1" applyProtection="1">
      <alignment horizontal="center" vertical="center"/>
      <protection/>
    </xf>
    <xf numFmtId="4" fontId="5" fillId="34" borderId="0" xfId="0" applyNumberFormat="1" applyFont="1" applyFill="1" applyBorder="1" applyAlignment="1" applyProtection="1">
      <alignment horizontal="center" vertical="center"/>
      <protection/>
    </xf>
    <xf numFmtId="0" fontId="28" fillId="34" borderId="0" xfId="0" applyFont="1" applyFill="1" applyBorder="1" applyAlignment="1" applyProtection="1">
      <alignment/>
      <protection/>
    </xf>
    <xf numFmtId="0" fontId="5" fillId="34" borderId="59" xfId="0" applyFont="1" applyFill="1" applyBorder="1" applyAlignment="1" applyProtection="1">
      <alignment vertical="center"/>
      <protection/>
    </xf>
    <xf numFmtId="0" fontId="5" fillId="34" borderId="60" xfId="0" applyFont="1" applyFill="1" applyBorder="1" applyAlignment="1" applyProtection="1">
      <alignment vertical="center"/>
      <protection/>
    </xf>
    <xf numFmtId="0" fontId="14" fillId="34" borderId="10" xfId="0" applyFont="1" applyFill="1" applyBorder="1" applyAlignment="1" applyProtection="1">
      <alignment vertical="center"/>
      <protection/>
    </xf>
    <xf numFmtId="0" fontId="14" fillId="34" borderId="42" xfId="0" applyFont="1" applyFill="1" applyBorder="1" applyAlignment="1" applyProtection="1">
      <alignment vertical="center"/>
      <protection/>
    </xf>
    <xf numFmtId="0" fontId="15" fillId="34" borderId="55" xfId="0" applyFont="1" applyFill="1" applyBorder="1" applyAlignment="1" applyProtection="1">
      <alignment vertical="center"/>
      <protection/>
    </xf>
    <xf numFmtId="0" fontId="28" fillId="34" borderId="13" xfId="0" applyFont="1" applyFill="1" applyBorder="1" applyAlignment="1" applyProtection="1">
      <alignment vertical="center" wrapText="1"/>
      <protection/>
    </xf>
    <xf numFmtId="0" fontId="28" fillId="34" borderId="14" xfId="0" applyFont="1" applyFill="1" applyBorder="1" applyAlignment="1" applyProtection="1">
      <alignment vertical="center" wrapText="1"/>
      <protection/>
    </xf>
    <xf numFmtId="4" fontId="4" fillId="33" borderId="19" xfId="0" applyNumberFormat="1" applyFont="1" applyFill="1" applyBorder="1" applyAlignment="1" applyProtection="1">
      <alignment horizontal="center" vertical="center"/>
      <protection/>
    </xf>
    <xf numFmtId="0" fontId="43" fillId="34" borderId="45" xfId="0" applyNumberFormat="1" applyFont="1" applyFill="1" applyBorder="1" applyAlignment="1" applyProtection="1">
      <alignment horizontal="center" vertical="center" wrapText="1"/>
      <protection locked="0"/>
    </xf>
    <xf numFmtId="0" fontId="16" fillId="34" borderId="45" xfId="0" applyNumberFormat="1" applyFont="1" applyFill="1" applyBorder="1" applyAlignment="1" applyProtection="1">
      <alignment horizontal="center" vertical="center"/>
      <protection locked="0"/>
    </xf>
    <xf numFmtId="2" fontId="4" fillId="33" borderId="27" xfId="0" applyNumberFormat="1" applyFont="1" applyFill="1" applyBorder="1" applyAlignment="1" applyProtection="1">
      <alignment horizontal="left" vertical="center" wrapText="1"/>
      <protection/>
    </xf>
    <xf numFmtId="4" fontId="4" fillId="33" borderId="26" xfId="0" applyNumberFormat="1" applyFont="1" applyFill="1" applyBorder="1" applyAlignment="1" applyProtection="1">
      <alignment horizontal="center" vertical="center"/>
      <protection/>
    </xf>
    <xf numFmtId="0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left" vertical="center" wrapText="1"/>
      <protection/>
    </xf>
    <xf numFmtId="0" fontId="35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4" borderId="49" xfId="0" applyNumberFormat="1" applyFont="1" applyFill="1" applyBorder="1" applyAlignment="1" applyProtection="1">
      <alignment vertical="center"/>
      <protection/>
    </xf>
    <xf numFmtId="0" fontId="5" fillId="34" borderId="61" xfId="0" applyNumberFormat="1" applyFont="1" applyFill="1" applyBorder="1" applyAlignment="1" applyProtection="1">
      <alignment horizontal="left" vertical="center"/>
      <protection/>
    </xf>
    <xf numFmtId="4" fontId="44" fillId="33" borderId="20" xfId="0" applyNumberFormat="1" applyFont="1" applyFill="1" applyBorder="1" applyAlignment="1" applyProtection="1">
      <alignment horizontal="left" vertical="center"/>
      <protection/>
    </xf>
    <xf numFmtId="4" fontId="44" fillId="33" borderId="26" xfId="0" applyNumberFormat="1" applyFont="1" applyFill="1" applyBorder="1" applyAlignment="1" applyProtection="1">
      <alignment horizontal="left" vertical="center"/>
      <protection/>
    </xf>
    <xf numFmtId="0" fontId="28" fillId="34" borderId="0" xfId="0" applyFont="1" applyFill="1" applyBorder="1" applyAlignment="1">
      <alignment horizontal="center"/>
    </xf>
    <xf numFmtId="0" fontId="28" fillId="34" borderId="10" xfId="0" applyFont="1" applyFill="1" applyBorder="1" applyAlignment="1">
      <alignment horizontal="left"/>
    </xf>
    <xf numFmtId="0" fontId="28" fillId="34" borderId="11" xfId="0" applyFont="1" applyFill="1" applyBorder="1" applyAlignment="1">
      <alignment horizontal="left"/>
    </xf>
    <xf numFmtId="0" fontId="28" fillId="34" borderId="12" xfId="0" applyFont="1" applyFill="1" applyBorder="1" applyAlignment="1">
      <alignment horizontal="left"/>
    </xf>
    <xf numFmtId="0" fontId="28" fillId="34" borderId="13" xfId="0" applyFont="1" applyFill="1" applyBorder="1" applyAlignment="1">
      <alignment horizontal="left"/>
    </xf>
    <xf numFmtId="0" fontId="28" fillId="34" borderId="0" xfId="0" applyFont="1" applyFill="1" applyBorder="1" applyAlignment="1">
      <alignment horizontal="left"/>
    </xf>
    <xf numFmtId="0" fontId="28" fillId="34" borderId="14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28" fillId="34" borderId="62" xfId="0" applyFont="1" applyFill="1" applyBorder="1" applyAlignment="1">
      <alignment horizontal="center"/>
    </xf>
    <xf numFmtId="0" fontId="28" fillId="34" borderId="0" xfId="0" applyFont="1" applyFill="1" applyBorder="1" applyAlignment="1">
      <alignment/>
    </xf>
    <xf numFmtId="0" fontId="43" fillId="34" borderId="0" xfId="0" applyNumberFormat="1" applyFont="1" applyFill="1" applyBorder="1" applyAlignment="1" applyProtection="1">
      <alignment horizontal="center" vertical="center"/>
      <protection locked="0"/>
    </xf>
    <xf numFmtId="0" fontId="18" fillId="34" borderId="0" xfId="0" applyFont="1" applyFill="1" applyBorder="1" applyAlignment="1">
      <alignment horizontal="center" vertical="center"/>
    </xf>
    <xf numFmtId="0" fontId="18" fillId="34" borderId="0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>
      <alignment horizontal="justify" vertical="top" wrapText="1"/>
    </xf>
    <xf numFmtId="0" fontId="28" fillId="34" borderId="0" xfId="0" applyFont="1" applyFill="1" applyBorder="1" applyAlignment="1">
      <alignment horizontal="justify" vertical="top" wrapText="1"/>
    </xf>
    <xf numFmtId="0" fontId="28" fillId="33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28" fillId="33" borderId="0" xfId="0" applyFont="1" applyFill="1" applyAlignment="1">
      <alignment horizontal="left"/>
    </xf>
    <xf numFmtId="0" fontId="28" fillId="34" borderId="0" xfId="0" applyFont="1" applyFill="1" applyAlignment="1">
      <alignment horizontal="left"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45" fillId="34" borderId="0" xfId="0" applyFont="1" applyFill="1" applyBorder="1" applyAlignment="1">
      <alignment horizontal="right"/>
    </xf>
    <xf numFmtId="0" fontId="16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left" vertical="top"/>
    </xf>
    <xf numFmtId="0" fontId="28" fillId="34" borderId="0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 vertical="top"/>
    </xf>
    <xf numFmtId="0" fontId="28" fillId="34" borderId="15" xfId="0" applyFont="1" applyFill="1" applyBorder="1" applyAlignment="1">
      <alignment horizontal="left"/>
    </xf>
    <xf numFmtId="0" fontId="38" fillId="34" borderId="16" xfId="0" applyFont="1" applyFill="1" applyBorder="1" applyAlignment="1">
      <alignment vertical="top" wrapText="1"/>
    </xf>
    <xf numFmtId="0" fontId="28" fillId="34" borderId="17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vertical="center"/>
      <protection/>
    </xf>
    <xf numFmtId="2" fontId="28" fillId="33" borderId="0" xfId="0" applyNumberFormat="1" applyFont="1" applyFill="1" applyBorder="1" applyAlignment="1" applyProtection="1">
      <alignment vertical="center"/>
      <protection/>
    </xf>
    <xf numFmtId="4" fontId="25" fillId="34" borderId="0" xfId="0" applyNumberFormat="1" applyFont="1" applyFill="1" applyAlignment="1" applyProtection="1">
      <alignment vertical="center"/>
      <protection/>
    </xf>
    <xf numFmtId="4" fontId="39" fillId="34" borderId="0" xfId="0" applyNumberFormat="1" applyFont="1" applyFill="1" applyBorder="1" applyAlignment="1" applyProtection="1">
      <alignment horizontal="center" vertical="center"/>
      <protection/>
    </xf>
    <xf numFmtId="0" fontId="4" fillId="35" borderId="47" xfId="0" applyFont="1" applyFill="1" applyBorder="1" applyAlignment="1" applyProtection="1">
      <alignment horizontal="left" vertical="center"/>
      <protection/>
    </xf>
    <xf numFmtId="0" fontId="4" fillId="33" borderId="26" xfId="0" applyFont="1" applyFill="1" applyBorder="1" applyAlignment="1" applyProtection="1">
      <alignment horizontal="left" vertical="center"/>
      <protection/>
    </xf>
    <xf numFmtId="0" fontId="4" fillId="0" borderId="22" xfId="0" applyFont="1" applyFill="1" applyBorder="1" applyAlignment="1" applyProtection="1">
      <alignment vertical="center"/>
      <protection/>
    </xf>
    <xf numFmtId="0" fontId="4" fillId="33" borderId="20" xfId="0" applyFont="1" applyFill="1" applyBorder="1" applyAlignment="1" applyProtection="1" quotePrefix="1">
      <alignment vertical="center"/>
      <protection/>
    </xf>
    <xf numFmtId="0" fontId="43" fillId="34" borderId="45" xfId="0" applyFont="1" applyFill="1" applyBorder="1" applyAlignment="1" applyProtection="1">
      <alignment horizontal="center" vertical="center"/>
      <protection locked="0"/>
    </xf>
    <xf numFmtId="0" fontId="47" fillId="34" borderId="45" xfId="0" applyFont="1" applyFill="1" applyBorder="1" applyAlignment="1" applyProtection="1">
      <alignment horizontal="center" vertical="center"/>
      <protection locked="0"/>
    </xf>
    <xf numFmtId="0" fontId="16" fillId="34" borderId="45" xfId="0" applyNumberFormat="1" applyFont="1" applyFill="1" applyBorder="1" applyAlignment="1" applyProtection="1" quotePrefix="1">
      <alignment horizontal="center" vertical="center"/>
      <protection locked="0"/>
    </xf>
    <xf numFmtId="4" fontId="5" fillId="34" borderId="63" xfId="0" applyNumberFormat="1" applyFont="1" applyFill="1" applyBorder="1" applyAlignment="1" applyProtection="1">
      <alignment horizontal="center"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4" fontId="51" fillId="34" borderId="0" xfId="0" applyNumberFormat="1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vertical="center"/>
      <protection/>
    </xf>
    <xf numFmtId="0" fontId="28" fillId="33" borderId="0" xfId="0" applyFont="1" applyFill="1" applyAlignment="1">
      <alignment vertical="center"/>
    </xf>
    <xf numFmtId="0" fontId="4" fillId="34" borderId="24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4" fontId="4" fillId="34" borderId="47" xfId="0" applyNumberFormat="1" applyFont="1" applyFill="1" applyBorder="1" applyAlignment="1">
      <alignment vertical="center"/>
    </xf>
    <xf numFmtId="2" fontId="4" fillId="34" borderId="0" xfId="0" applyNumberFormat="1" applyFont="1" applyFill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4" fontId="4" fillId="33" borderId="47" xfId="0" applyNumberFormat="1" applyFont="1" applyFill="1" applyBorder="1" applyAlignment="1">
      <alignment vertical="center"/>
    </xf>
    <xf numFmtId="2" fontId="4" fillId="33" borderId="0" xfId="0" applyNumberFormat="1" applyFont="1" applyFill="1" applyAlignment="1">
      <alignment vertical="center"/>
    </xf>
    <xf numFmtId="0" fontId="4" fillId="33" borderId="27" xfId="0" applyFont="1" applyFill="1" applyBorder="1" applyAlignment="1">
      <alignment vertical="center"/>
    </xf>
    <xf numFmtId="2" fontId="4" fillId="33" borderId="43" xfId="0" applyNumberFormat="1" applyFont="1" applyFill="1" applyBorder="1" applyAlignment="1">
      <alignment vertical="center"/>
    </xf>
    <xf numFmtId="4" fontId="4" fillId="33" borderId="48" xfId="0" applyNumberFormat="1" applyFont="1" applyFill="1" applyBorder="1" applyAlignment="1">
      <alignment vertical="center"/>
    </xf>
    <xf numFmtId="0" fontId="4" fillId="33" borderId="64" xfId="0" applyFont="1" applyFill="1" applyBorder="1" applyAlignment="1">
      <alignment vertical="center"/>
    </xf>
    <xf numFmtId="4" fontId="4" fillId="33" borderId="64" xfId="0" applyNumberFormat="1" applyFont="1" applyFill="1" applyBorder="1" applyAlignment="1">
      <alignment vertical="center"/>
    </xf>
    <xf numFmtId="4" fontId="4" fillId="33" borderId="0" xfId="0" applyNumberFormat="1" applyFont="1" applyFill="1" applyAlignment="1">
      <alignment vertical="center"/>
    </xf>
    <xf numFmtId="4" fontId="28" fillId="33" borderId="0" xfId="0" applyNumberFormat="1" applyFont="1" applyFill="1" applyAlignment="1">
      <alignment vertical="center"/>
    </xf>
    <xf numFmtId="2" fontId="28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28" fillId="34" borderId="10" xfId="0" applyFont="1" applyFill="1" applyBorder="1" applyAlignment="1">
      <alignment vertical="center"/>
    </xf>
    <xf numFmtId="0" fontId="28" fillId="34" borderId="42" xfId="0" applyFont="1" applyFill="1" applyBorder="1" applyAlignment="1">
      <alignment vertical="center"/>
    </xf>
    <xf numFmtId="0" fontId="7" fillId="34" borderId="55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28" fillId="34" borderId="12" xfId="0" applyFont="1" applyFill="1" applyBorder="1" applyAlignment="1">
      <alignment vertical="center"/>
    </xf>
    <xf numFmtId="0" fontId="28" fillId="34" borderId="13" xfId="0" applyFont="1" applyFill="1" applyBorder="1" applyAlignment="1">
      <alignment vertical="center"/>
    </xf>
    <xf numFmtId="0" fontId="28" fillId="34" borderId="0" xfId="0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28" fillId="34" borderId="14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21" fillId="34" borderId="0" xfId="0" applyFont="1" applyFill="1" applyAlignment="1">
      <alignment horizontal="center" vertical="center"/>
    </xf>
    <xf numFmtId="2" fontId="5" fillId="34" borderId="0" xfId="0" applyNumberFormat="1" applyFont="1" applyFill="1" applyAlignment="1">
      <alignment vertical="center"/>
    </xf>
    <xf numFmtId="0" fontId="40" fillId="34" borderId="0" xfId="0" applyFont="1" applyFill="1" applyAlignment="1">
      <alignment horizontal="center" vertical="center"/>
    </xf>
    <xf numFmtId="2" fontId="5" fillId="34" borderId="0" xfId="0" applyNumberFormat="1" applyFont="1" applyFill="1" applyAlignment="1">
      <alignment horizontal="center" vertical="center"/>
    </xf>
    <xf numFmtId="4" fontId="9" fillId="34" borderId="0" xfId="0" applyNumberFormat="1" applyFont="1" applyFill="1" applyAlignment="1">
      <alignment horizontal="center" vertical="center"/>
    </xf>
    <xf numFmtId="2" fontId="9" fillId="34" borderId="65" xfId="0" applyNumberFormat="1" applyFont="1" applyFill="1" applyBorder="1" applyAlignment="1">
      <alignment horizontal="center" vertical="center"/>
    </xf>
    <xf numFmtId="2" fontId="37" fillId="34" borderId="0" xfId="0" applyNumberFormat="1" applyFont="1" applyFill="1" applyAlignment="1">
      <alignment horizontal="center" vertical="center" wrapText="1"/>
    </xf>
    <xf numFmtId="2" fontId="5" fillId="34" borderId="0" xfId="0" applyNumberFormat="1" applyFont="1" applyFill="1" applyAlignment="1">
      <alignment horizontal="right" vertical="center"/>
    </xf>
    <xf numFmtId="0" fontId="28" fillId="34" borderId="66" xfId="0" applyFont="1" applyFill="1" applyBorder="1" applyAlignment="1">
      <alignment vertical="center"/>
    </xf>
    <xf numFmtId="2" fontId="5" fillId="34" borderId="67" xfId="0" applyNumberFormat="1" applyFont="1" applyFill="1" applyBorder="1" applyAlignment="1">
      <alignment horizontal="right" vertical="center"/>
    </xf>
    <xf numFmtId="2" fontId="5" fillId="34" borderId="67" xfId="0" applyNumberFormat="1" applyFont="1" applyFill="1" applyBorder="1" applyAlignment="1">
      <alignment vertical="center"/>
    </xf>
    <xf numFmtId="4" fontId="9" fillId="34" borderId="67" xfId="0" applyNumberFormat="1" applyFont="1" applyFill="1" applyBorder="1" applyAlignment="1">
      <alignment horizontal="center" vertical="center"/>
    </xf>
    <xf numFmtId="0" fontId="21" fillId="34" borderId="67" xfId="0" applyFont="1" applyFill="1" applyBorder="1" applyAlignment="1">
      <alignment horizontal="center" vertical="center"/>
    </xf>
    <xf numFmtId="2" fontId="9" fillId="34" borderId="67" xfId="0" applyNumberFormat="1" applyFont="1" applyFill="1" applyBorder="1" applyAlignment="1">
      <alignment horizontal="center" vertical="center"/>
    </xf>
    <xf numFmtId="0" fontId="40" fillId="34" borderId="67" xfId="0" applyFont="1" applyFill="1" applyBorder="1" applyAlignment="1">
      <alignment horizontal="center" vertical="center"/>
    </xf>
    <xf numFmtId="0" fontId="28" fillId="34" borderId="68" xfId="0" applyFont="1" applyFill="1" applyBorder="1" applyAlignment="1">
      <alignment vertical="center"/>
    </xf>
    <xf numFmtId="2" fontId="9" fillId="34" borderId="0" xfId="0" applyNumberFormat="1" applyFont="1" applyFill="1" applyAlignment="1">
      <alignment horizontal="center" vertical="center"/>
    </xf>
    <xf numFmtId="0" fontId="38" fillId="34" borderId="0" xfId="0" applyFont="1" applyFill="1" applyAlignment="1">
      <alignment vertical="center"/>
    </xf>
    <xf numFmtId="2" fontId="5" fillId="34" borderId="49" xfId="0" applyNumberFormat="1" applyFont="1" applyFill="1" applyBorder="1" applyAlignment="1">
      <alignment vertical="center" wrapText="1"/>
    </xf>
    <xf numFmtId="0" fontId="28" fillId="34" borderId="15" xfId="0" applyFont="1" applyFill="1" applyBorder="1" applyAlignment="1">
      <alignment vertical="center"/>
    </xf>
    <xf numFmtId="0" fontId="28" fillId="34" borderId="16" xfId="0" applyFont="1" applyFill="1" applyBorder="1" applyAlignment="1">
      <alignment vertical="center"/>
    </xf>
    <xf numFmtId="0" fontId="38" fillId="34" borderId="16" xfId="0" applyFont="1" applyFill="1" applyBorder="1" applyAlignment="1">
      <alignment vertical="center"/>
    </xf>
    <xf numFmtId="0" fontId="28" fillId="34" borderId="17" xfId="0" applyFont="1" applyFill="1" applyBorder="1" applyAlignment="1">
      <alignment vertical="center"/>
    </xf>
    <xf numFmtId="0" fontId="38" fillId="33" borderId="0" xfId="0" applyFont="1" applyFill="1" applyAlignment="1">
      <alignment vertical="center"/>
    </xf>
    <xf numFmtId="0" fontId="27" fillId="43" borderId="0" xfId="0" applyFont="1" applyFill="1" applyAlignment="1" applyProtection="1">
      <alignment horizontal="center"/>
      <protection/>
    </xf>
    <xf numFmtId="0" fontId="0" fillId="43" borderId="0" xfId="0" applyFill="1" applyAlignment="1" applyProtection="1">
      <alignment horizontal="center"/>
      <protection/>
    </xf>
    <xf numFmtId="0" fontId="27" fillId="43" borderId="0" xfId="0" applyFont="1" applyFill="1" applyAlignment="1" applyProtection="1">
      <alignment horizontal="center"/>
      <protection/>
    </xf>
    <xf numFmtId="0" fontId="0" fillId="43" borderId="0" xfId="0" applyFill="1" applyAlignment="1" applyProtection="1">
      <alignment horizontal="center" vertical="center" wrapText="1"/>
      <protection/>
    </xf>
    <xf numFmtId="0" fontId="48" fillId="43" borderId="0" xfId="0" applyFont="1" applyFill="1" applyAlignment="1" applyProtection="1">
      <alignment horizontal="center" vertical="center" wrapText="1"/>
      <protection/>
    </xf>
    <xf numFmtId="0" fontId="50" fillId="43" borderId="0" xfId="0" applyFont="1" applyFill="1" applyAlignment="1" applyProtection="1">
      <alignment horizontal="center" vertical="center" wrapText="1"/>
      <protection/>
    </xf>
    <xf numFmtId="0" fontId="5" fillId="34" borderId="69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70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71" xfId="0" applyNumberFormat="1" applyFont="1" applyFill="1" applyBorder="1" applyAlignment="1" applyProtection="1">
      <alignment horizontal="left" vertical="center" wrapText="1"/>
      <protection locked="0"/>
    </xf>
    <xf numFmtId="0" fontId="37" fillId="34" borderId="54" xfId="0" applyFont="1" applyFill="1" applyBorder="1" applyAlignment="1" applyProtection="1">
      <alignment horizontal="center" vertical="center"/>
      <protection/>
    </xf>
    <xf numFmtId="0" fontId="37" fillId="34" borderId="0" xfId="0" applyFont="1" applyFill="1" applyBorder="1" applyAlignment="1" applyProtection="1">
      <alignment horizontal="center" vertical="center"/>
      <protection/>
    </xf>
    <xf numFmtId="0" fontId="5" fillId="34" borderId="0" xfId="0" applyNumberFormat="1" applyFont="1" applyFill="1" applyBorder="1" applyAlignment="1" applyProtection="1">
      <alignment horizontal="left" vertical="center" wrapText="1"/>
      <protection/>
    </xf>
    <xf numFmtId="0" fontId="7" fillId="35" borderId="72" xfId="0" applyFont="1" applyFill="1" applyBorder="1" applyAlignment="1" applyProtection="1">
      <alignment horizontal="center" vertical="center"/>
      <protection/>
    </xf>
    <xf numFmtId="0" fontId="7" fillId="35" borderId="73" xfId="0" applyFont="1" applyFill="1" applyBorder="1" applyAlignment="1" applyProtection="1">
      <alignment horizontal="center" vertical="center"/>
      <protection/>
    </xf>
    <xf numFmtId="0" fontId="7" fillId="35" borderId="74" xfId="0" applyFont="1" applyFill="1" applyBorder="1" applyAlignment="1" applyProtection="1">
      <alignment horizontal="center" vertical="center"/>
      <protection/>
    </xf>
    <xf numFmtId="0" fontId="7" fillId="35" borderId="75" xfId="0" applyFont="1" applyFill="1" applyBorder="1" applyAlignment="1" applyProtection="1">
      <alignment horizontal="center" vertical="center"/>
      <protection/>
    </xf>
    <xf numFmtId="0" fontId="7" fillId="35" borderId="56" xfId="0" applyFont="1" applyFill="1" applyBorder="1" applyAlignment="1" applyProtection="1">
      <alignment horizontal="center" vertical="center"/>
      <protection/>
    </xf>
    <xf numFmtId="0" fontId="7" fillId="35" borderId="76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16" fillId="34" borderId="69" xfId="0" applyNumberFormat="1" applyFont="1" applyFill="1" applyBorder="1" applyAlignment="1" applyProtection="1">
      <alignment horizontal="center" vertical="center" wrapText="1"/>
      <protection locked="0"/>
    </xf>
    <xf numFmtId="0" fontId="16" fillId="34" borderId="70" xfId="0" applyNumberFormat="1" applyFont="1" applyFill="1" applyBorder="1" applyAlignment="1" applyProtection="1">
      <alignment horizontal="center" vertical="center" wrapText="1"/>
      <protection locked="0"/>
    </xf>
    <xf numFmtId="0" fontId="16" fillId="34" borderId="71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69" xfId="0" applyNumberFormat="1" applyFont="1" applyFill="1" applyBorder="1" applyAlignment="1" applyProtection="1">
      <alignment horizontal="left" vertical="center"/>
      <protection locked="0"/>
    </xf>
    <xf numFmtId="0" fontId="5" fillId="34" borderId="70" xfId="0" applyNumberFormat="1" applyFont="1" applyFill="1" applyBorder="1" applyAlignment="1" applyProtection="1">
      <alignment horizontal="left" vertical="center"/>
      <protection locked="0"/>
    </xf>
    <xf numFmtId="0" fontId="5" fillId="34" borderId="71" xfId="0" applyNumberFormat="1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33" borderId="18" xfId="0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 vertical="center"/>
      <protection/>
    </xf>
    <xf numFmtId="0" fontId="26" fillId="33" borderId="19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vertical="center" wrapText="1"/>
      <protection/>
    </xf>
    <xf numFmtId="0" fontId="5" fillId="34" borderId="77" xfId="0" applyNumberFormat="1" applyFont="1" applyFill="1" applyBorder="1" applyAlignment="1" applyProtection="1">
      <alignment horizontal="left" vertical="center"/>
      <protection locked="0"/>
    </xf>
    <xf numFmtId="0" fontId="5" fillId="34" borderId="78" xfId="0" applyNumberFormat="1" applyFont="1" applyFill="1" applyBorder="1" applyAlignment="1" applyProtection="1">
      <alignment horizontal="left" vertical="center"/>
      <protection locked="0"/>
    </xf>
    <xf numFmtId="0" fontId="5" fillId="34" borderId="79" xfId="0" applyNumberFormat="1" applyFont="1" applyFill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/>
    </xf>
    <xf numFmtId="0" fontId="5" fillId="34" borderId="80" xfId="0" applyNumberFormat="1" applyFont="1" applyFill="1" applyBorder="1" applyAlignment="1" applyProtection="1">
      <alignment horizontal="left" vertical="center"/>
      <protection locked="0"/>
    </xf>
    <xf numFmtId="0" fontId="5" fillId="34" borderId="65" xfId="0" applyNumberFormat="1" applyFont="1" applyFill="1" applyBorder="1" applyAlignment="1" applyProtection="1">
      <alignment horizontal="left" vertical="center"/>
      <protection locked="0"/>
    </xf>
    <xf numFmtId="0" fontId="5" fillId="34" borderId="81" xfId="0" applyNumberFormat="1" applyFont="1" applyFill="1" applyBorder="1" applyAlignment="1" applyProtection="1">
      <alignment horizontal="left" vertical="center"/>
      <protection locked="0"/>
    </xf>
    <xf numFmtId="0" fontId="5" fillId="34" borderId="82" xfId="0" applyNumberFormat="1" applyFont="1" applyFill="1" applyBorder="1" applyAlignment="1" applyProtection="1">
      <alignment horizontal="left" vertical="center"/>
      <protection locked="0"/>
    </xf>
    <xf numFmtId="0" fontId="5" fillId="34" borderId="83" xfId="0" applyNumberFormat="1" applyFont="1" applyFill="1" applyBorder="1" applyAlignment="1" applyProtection="1">
      <alignment horizontal="left" vertical="center"/>
      <protection locked="0"/>
    </xf>
    <xf numFmtId="0" fontId="5" fillId="34" borderId="84" xfId="0" applyNumberFormat="1" applyFont="1" applyFill="1" applyBorder="1" applyAlignment="1" applyProtection="1">
      <alignment horizontal="left" vertical="center"/>
      <protection locked="0"/>
    </xf>
    <xf numFmtId="0" fontId="37" fillId="34" borderId="49" xfId="0" applyFont="1" applyFill="1" applyBorder="1" applyAlignment="1" applyProtection="1">
      <alignment horizontal="center" vertical="center"/>
      <protection/>
    </xf>
    <xf numFmtId="0" fontId="5" fillId="33" borderId="85" xfId="0" applyFont="1" applyFill="1" applyBorder="1" applyAlignment="1" applyProtection="1">
      <alignment horizontal="center" vertical="center"/>
      <protection/>
    </xf>
    <xf numFmtId="0" fontId="5" fillId="33" borderId="86" xfId="0" applyFont="1" applyFill="1" applyBorder="1" applyAlignment="1" applyProtection="1">
      <alignment horizontal="center" vertical="center"/>
      <protection/>
    </xf>
    <xf numFmtId="0" fontId="5" fillId="33" borderId="87" xfId="0" applyFont="1" applyFill="1" applyBorder="1" applyAlignment="1" applyProtection="1">
      <alignment horizontal="center" vertical="center"/>
      <protection/>
    </xf>
    <xf numFmtId="0" fontId="5" fillId="33" borderId="88" xfId="0" applyFont="1" applyFill="1" applyBorder="1" applyAlignment="1" applyProtection="1">
      <alignment horizontal="justify" vertical="center" wrapText="1"/>
      <protection/>
    </xf>
    <xf numFmtId="0" fontId="5" fillId="33" borderId="89" xfId="0" applyFont="1" applyFill="1" applyBorder="1" applyAlignment="1" applyProtection="1">
      <alignment horizontal="justify" vertical="center" wrapText="1"/>
      <protection/>
    </xf>
    <xf numFmtId="0" fontId="5" fillId="33" borderId="90" xfId="0" applyFont="1" applyFill="1" applyBorder="1" applyAlignment="1" applyProtection="1">
      <alignment horizontal="justify" vertical="center" wrapText="1"/>
      <protection/>
    </xf>
    <xf numFmtId="0" fontId="5" fillId="33" borderId="91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justify" vertical="center" wrapText="1"/>
      <protection/>
    </xf>
    <xf numFmtId="0" fontId="5" fillId="33" borderId="92" xfId="0" applyFont="1" applyFill="1" applyBorder="1" applyAlignment="1" applyProtection="1">
      <alignment horizontal="justify" vertical="center" wrapText="1"/>
      <protection/>
    </xf>
    <xf numFmtId="4" fontId="20" fillId="34" borderId="93" xfId="0" applyNumberFormat="1" applyFont="1" applyFill="1" applyBorder="1" applyAlignment="1" applyProtection="1">
      <alignment horizontal="center" vertical="center"/>
      <protection/>
    </xf>
    <xf numFmtId="4" fontId="20" fillId="34" borderId="94" xfId="0" applyNumberFormat="1" applyFont="1" applyFill="1" applyBorder="1" applyAlignment="1" applyProtection="1">
      <alignment horizontal="center" vertical="center"/>
      <protection/>
    </xf>
    <xf numFmtId="0" fontId="5" fillId="33" borderId="95" xfId="0" applyFont="1" applyFill="1" applyBorder="1" applyAlignment="1" applyProtection="1">
      <alignment horizontal="center" vertical="center"/>
      <protection locked="0"/>
    </xf>
    <xf numFmtId="0" fontId="5" fillId="33" borderId="96" xfId="0" applyFont="1" applyFill="1" applyBorder="1" applyAlignment="1" applyProtection="1">
      <alignment horizontal="center" vertical="center"/>
      <protection locked="0"/>
    </xf>
    <xf numFmtId="0" fontId="5" fillId="33" borderId="97" xfId="0" applyFont="1" applyFill="1" applyBorder="1" applyAlignment="1" applyProtection="1">
      <alignment horizontal="center" vertical="center"/>
      <protection locked="0"/>
    </xf>
    <xf numFmtId="4" fontId="9" fillId="34" borderId="98" xfId="0" applyNumberFormat="1" applyFont="1" applyFill="1" applyBorder="1" applyAlignment="1" applyProtection="1">
      <alignment horizontal="center" vertical="center"/>
      <protection/>
    </xf>
    <xf numFmtId="4" fontId="9" fillId="34" borderId="99" xfId="0" applyNumberFormat="1" applyFont="1" applyFill="1" applyBorder="1" applyAlignment="1" applyProtection="1">
      <alignment horizontal="center" vertical="center"/>
      <protection/>
    </xf>
    <xf numFmtId="0" fontId="7" fillId="33" borderId="95" xfId="0" applyFont="1" applyFill="1" applyBorder="1" applyAlignment="1" applyProtection="1">
      <alignment horizontal="center" vertical="center"/>
      <protection/>
    </xf>
    <xf numFmtId="0" fontId="7" fillId="33" borderId="96" xfId="0" applyFont="1" applyFill="1" applyBorder="1" applyAlignment="1" applyProtection="1">
      <alignment horizontal="center" vertical="center"/>
      <protection/>
    </xf>
    <xf numFmtId="0" fontId="7" fillId="33" borderId="97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left" vertical="center" wrapText="1"/>
      <protection/>
    </xf>
    <xf numFmtId="0" fontId="5" fillId="33" borderId="88" xfId="0" applyFont="1" applyFill="1" applyBorder="1" applyAlignment="1" applyProtection="1">
      <alignment horizontal="center" vertical="center" wrapText="1"/>
      <protection/>
    </xf>
    <xf numFmtId="0" fontId="5" fillId="33" borderId="89" xfId="0" applyFont="1" applyFill="1" applyBorder="1" applyAlignment="1" applyProtection="1">
      <alignment horizontal="center" vertical="center" wrapText="1"/>
      <protection/>
    </xf>
    <xf numFmtId="0" fontId="5" fillId="33" borderId="90" xfId="0" applyFont="1" applyFill="1" applyBorder="1" applyAlignment="1" applyProtection="1">
      <alignment horizontal="center" vertical="center" wrapText="1"/>
      <protection/>
    </xf>
    <xf numFmtId="0" fontId="5" fillId="33" borderId="91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92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33" borderId="100" xfId="0" applyFont="1" applyFill="1" applyBorder="1" applyAlignment="1" applyProtection="1">
      <alignment horizontal="center" vertical="center"/>
      <protection/>
    </xf>
    <xf numFmtId="4" fontId="9" fillId="34" borderId="77" xfId="0" applyNumberFormat="1" applyFont="1" applyFill="1" applyBorder="1" applyAlignment="1" applyProtection="1">
      <alignment horizontal="center" vertical="center"/>
      <protection/>
    </xf>
    <xf numFmtId="4" fontId="9" fillId="34" borderId="101" xfId="0" applyNumberFormat="1" applyFont="1" applyFill="1" applyBorder="1" applyAlignment="1" applyProtection="1">
      <alignment horizontal="center" vertical="center"/>
      <protection/>
    </xf>
    <xf numFmtId="0" fontId="7" fillId="33" borderId="102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20" fillId="34" borderId="69" xfId="0" applyFont="1" applyFill="1" applyBorder="1" applyAlignment="1" applyProtection="1">
      <alignment horizontal="left" vertical="center"/>
      <protection locked="0"/>
    </xf>
    <xf numFmtId="0" fontId="20" fillId="34" borderId="70" xfId="0" applyFont="1" applyFill="1" applyBorder="1" applyAlignment="1" applyProtection="1">
      <alignment horizontal="left" vertical="center"/>
      <protection locked="0"/>
    </xf>
    <xf numFmtId="0" fontId="20" fillId="34" borderId="71" xfId="0" applyFont="1" applyFill="1" applyBorder="1" applyAlignment="1" applyProtection="1">
      <alignment horizontal="left" vertical="center"/>
      <protection locked="0"/>
    </xf>
    <xf numFmtId="0" fontId="20" fillId="34" borderId="77" xfId="0" applyNumberFormat="1" applyFont="1" applyFill="1" applyBorder="1" applyAlignment="1" applyProtection="1">
      <alignment horizontal="left" vertical="center" wrapText="1"/>
      <protection locked="0"/>
    </xf>
    <xf numFmtId="0" fontId="20" fillId="34" borderId="78" xfId="0" applyNumberFormat="1" applyFont="1" applyFill="1" applyBorder="1" applyAlignment="1" applyProtection="1">
      <alignment horizontal="left" vertical="center" wrapText="1"/>
      <protection locked="0"/>
    </xf>
    <xf numFmtId="0" fontId="20" fillId="34" borderId="79" xfId="0" applyNumberFormat="1" applyFont="1" applyFill="1" applyBorder="1" applyAlignment="1" applyProtection="1">
      <alignment horizontal="left" vertical="center" wrapText="1"/>
      <protection locked="0"/>
    </xf>
    <xf numFmtId="0" fontId="20" fillId="34" borderId="69" xfId="0" applyFont="1" applyFill="1" applyBorder="1" applyAlignment="1" applyProtection="1">
      <alignment horizontal="left" vertical="center" wrapText="1"/>
      <protection locked="0"/>
    </xf>
    <xf numFmtId="0" fontId="20" fillId="34" borderId="70" xfId="0" applyFont="1" applyFill="1" applyBorder="1" applyAlignment="1" applyProtection="1">
      <alignment horizontal="left" vertical="center" wrapText="1"/>
      <protection locked="0"/>
    </xf>
    <xf numFmtId="0" fontId="20" fillId="34" borderId="71" xfId="0" applyFont="1" applyFill="1" applyBorder="1" applyAlignment="1" applyProtection="1">
      <alignment horizontal="left" vertical="center" wrapText="1"/>
      <protection locked="0"/>
    </xf>
    <xf numFmtId="4" fontId="9" fillId="34" borderId="98" xfId="0" applyNumberFormat="1" applyFont="1" applyFill="1" applyBorder="1" applyAlignment="1">
      <alignment horizontal="center" vertical="center"/>
    </xf>
    <xf numFmtId="4" fontId="9" fillId="34" borderId="99" xfId="0" applyNumberFormat="1" applyFont="1" applyFill="1" applyBorder="1" applyAlignment="1">
      <alignment horizontal="center" vertical="center"/>
    </xf>
    <xf numFmtId="0" fontId="5" fillId="34" borderId="103" xfId="0" applyFont="1" applyFill="1" applyBorder="1" applyAlignment="1" applyProtection="1">
      <alignment horizontal="left" vertical="center"/>
      <protection/>
    </xf>
    <xf numFmtId="0" fontId="5" fillId="34" borderId="104" xfId="0" applyFont="1" applyFill="1" applyBorder="1" applyAlignment="1" applyProtection="1">
      <alignment horizontal="left" vertical="center"/>
      <protection/>
    </xf>
    <xf numFmtId="0" fontId="18" fillId="34" borderId="0" xfId="0" applyFont="1" applyFill="1" applyBorder="1" applyAlignment="1" applyProtection="1">
      <alignment horizontal="center" vertical="center"/>
      <protection/>
    </xf>
    <xf numFmtId="0" fontId="18" fillId="34" borderId="99" xfId="0" applyFont="1" applyFill="1" applyBorder="1" applyAlignment="1" applyProtection="1">
      <alignment/>
      <protection/>
    </xf>
    <xf numFmtId="2" fontId="16" fillId="34" borderId="69" xfId="0" applyNumberFormat="1" applyFont="1" applyFill="1" applyBorder="1" applyAlignment="1" applyProtection="1">
      <alignment horizontal="center" vertical="center"/>
      <protection locked="0"/>
    </xf>
    <xf numFmtId="2" fontId="16" fillId="34" borderId="70" xfId="0" applyNumberFormat="1" applyFont="1" applyFill="1" applyBorder="1" applyAlignment="1" applyProtection="1">
      <alignment horizontal="center" vertical="center"/>
      <protection locked="0"/>
    </xf>
    <xf numFmtId="2" fontId="16" fillId="34" borderId="71" xfId="0" applyNumberFormat="1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18" fillId="34" borderId="46" xfId="0" applyFont="1" applyFill="1" applyBorder="1" applyAlignment="1" applyProtection="1">
      <alignment horizontal="center" vertical="center"/>
      <protection/>
    </xf>
    <xf numFmtId="4" fontId="5" fillId="34" borderId="98" xfId="0" applyNumberFormat="1" applyFont="1" applyFill="1" applyBorder="1" applyAlignment="1" applyProtection="1">
      <alignment horizontal="center" vertical="center"/>
      <protection/>
    </xf>
    <xf numFmtId="4" fontId="5" fillId="34" borderId="105" xfId="0" applyNumberFormat="1" applyFont="1" applyFill="1" applyBorder="1" applyAlignment="1" applyProtection="1">
      <alignment horizontal="center" vertical="center"/>
      <protection/>
    </xf>
    <xf numFmtId="4" fontId="5" fillId="34" borderId="99" xfId="0" applyNumberFormat="1" applyFont="1" applyFill="1" applyBorder="1" applyAlignment="1" applyProtection="1">
      <alignment horizontal="center" vertical="center"/>
      <protection/>
    </xf>
    <xf numFmtId="0" fontId="5" fillId="34" borderId="49" xfId="0" applyFont="1" applyFill="1" applyBorder="1" applyAlignment="1" applyProtection="1">
      <alignment horizontal="center" vertical="center"/>
      <protection/>
    </xf>
    <xf numFmtId="2" fontId="5" fillId="34" borderId="77" xfId="0" applyNumberFormat="1" applyFont="1" applyFill="1" applyBorder="1" applyAlignment="1" applyProtection="1">
      <alignment horizontal="center" vertical="center"/>
      <protection/>
    </xf>
    <xf numFmtId="2" fontId="5" fillId="34" borderId="79" xfId="0" applyNumberFormat="1" applyFont="1" applyFill="1" applyBorder="1" applyAlignment="1" applyProtection="1">
      <alignment horizontal="center" vertical="center"/>
      <protection/>
    </xf>
    <xf numFmtId="0" fontId="18" fillId="34" borderId="46" xfId="0" applyFont="1" applyFill="1" applyBorder="1" applyAlignment="1" applyProtection="1">
      <alignment horizontal="center" vertical="center" wrapText="1"/>
      <protection/>
    </xf>
    <xf numFmtId="0" fontId="43" fillId="34" borderId="94" xfId="0" applyFont="1" applyFill="1" applyBorder="1" applyAlignment="1" applyProtection="1">
      <alignment/>
      <protection/>
    </xf>
    <xf numFmtId="2" fontId="9" fillId="34" borderId="98" xfId="0" applyNumberFormat="1" applyFont="1" applyFill="1" applyBorder="1" applyAlignment="1" applyProtection="1">
      <alignment horizontal="center" vertical="center"/>
      <protection/>
    </xf>
    <xf numFmtId="2" fontId="9" fillId="34" borderId="105" xfId="0" applyNumberFormat="1" applyFont="1" applyFill="1" applyBorder="1" applyAlignment="1" applyProtection="1">
      <alignment horizontal="center" vertical="center"/>
      <protection/>
    </xf>
    <xf numFmtId="2" fontId="9" fillId="34" borderId="99" xfId="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left" wrapText="1"/>
      <protection/>
    </xf>
    <xf numFmtId="0" fontId="5" fillId="33" borderId="95" xfId="0" applyFont="1" applyFill="1" applyBorder="1" applyAlignment="1" applyProtection="1">
      <alignment horizontal="center" vertical="center"/>
      <protection/>
    </xf>
    <xf numFmtId="0" fontId="5" fillId="33" borderId="96" xfId="0" applyFont="1" applyFill="1" applyBorder="1" applyAlignment="1" applyProtection="1">
      <alignment horizontal="center" vertical="center"/>
      <protection/>
    </xf>
    <xf numFmtId="0" fontId="5" fillId="33" borderId="97" xfId="0" applyFont="1" applyFill="1" applyBorder="1" applyAlignment="1" applyProtection="1">
      <alignment horizontal="center" vertical="center"/>
      <protection/>
    </xf>
    <xf numFmtId="2" fontId="5" fillId="34" borderId="69" xfId="0" applyNumberFormat="1" applyFont="1" applyFill="1" applyBorder="1" applyAlignment="1" applyProtection="1">
      <alignment horizontal="center" vertical="center"/>
      <protection/>
    </xf>
    <xf numFmtId="2" fontId="5" fillId="34" borderId="71" xfId="0" applyNumberFormat="1" applyFont="1" applyFill="1" applyBorder="1" applyAlignment="1" applyProtection="1">
      <alignment horizontal="center" vertical="center"/>
      <protection/>
    </xf>
    <xf numFmtId="0" fontId="5" fillId="33" borderId="106" xfId="0" applyFont="1" applyFill="1" applyBorder="1" applyAlignment="1" applyProtection="1">
      <alignment horizontal="center" vertical="center"/>
      <protection/>
    </xf>
    <xf numFmtId="4" fontId="39" fillId="34" borderId="107" xfId="0" applyNumberFormat="1" applyFont="1" applyFill="1" applyBorder="1" applyAlignment="1" applyProtection="1">
      <alignment horizontal="center" vertical="center"/>
      <protection/>
    </xf>
    <xf numFmtId="4" fontId="39" fillId="34" borderId="108" xfId="0" applyNumberFormat="1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28" fillId="33" borderId="88" xfId="0" applyFont="1" applyFill="1" applyBorder="1" applyAlignment="1" applyProtection="1">
      <alignment horizontal="center" vertical="center"/>
      <protection/>
    </xf>
    <xf numFmtId="0" fontId="28" fillId="33" borderId="89" xfId="0" applyFont="1" applyFill="1" applyBorder="1" applyAlignment="1" applyProtection="1">
      <alignment horizontal="center" vertical="center"/>
      <protection/>
    </xf>
    <xf numFmtId="0" fontId="28" fillId="33" borderId="90" xfId="0" applyFont="1" applyFill="1" applyBorder="1" applyAlignment="1" applyProtection="1">
      <alignment horizontal="center" vertical="center"/>
      <protection/>
    </xf>
    <xf numFmtId="0" fontId="28" fillId="33" borderId="91" xfId="0" applyFont="1" applyFill="1" applyBorder="1" applyAlignment="1" applyProtection="1">
      <alignment horizontal="center"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28" fillId="33" borderId="92" xfId="0" applyFont="1" applyFill="1" applyBorder="1" applyAlignment="1" applyProtection="1">
      <alignment horizontal="center" vertical="center"/>
      <protection/>
    </xf>
    <xf numFmtId="2" fontId="20" fillId="34" borderId="69" xfId="0" applyNumberFormat="1" applyFont="1" applyFill="1" applyBorder="1" applyAlignment="1" applyProtection="1">
      <alignment horizontal="center" vertical="center"/>
      <protection locked="0"/>
    </xf>
    <xf numFmtId="2" fontId="20" fillId="34" borderId="71" xfId="0" applyNumberFormat="1" applyFont="1" applyFill="1" applyBorder="1" applyAlignment="1" applyProtection="1">
      <alignment horizontal="center" vertical="center"/>
      <protection locked="0"/>
    </xf>
    <xf numFmtId="4" fontId="20" fillId="34" borderId="93" xfId="0" applyNumberFormat="1" applyFont="1" applyFill="1" applyBorder="1" applyAlignment="1">
      <alignment horizontal="center" vertical="center"/>
    </xf>
    <xf numFmtId="4" fontId="20" fillId="34" borderId="109" xfId="0" applyNumberFormat="1" applyFont="1" applyFill="1" applyBorder="1" applyAlignment="1">
      <alignment horizontal="center" vertical="center"/>
    </xf>
    <xf numFmtId="4" fontId="20" fillId="34" borderId="94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Alignment="1">
      <alignment horizontal="right" vertical="center" wrapText="1"/>
    </xf>
    <xf numFmtId="2" fontId="37" fillId="34" borderId="0" xfId="0" applyNumberFormat="1" applyFont="1" applyFill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2" fontId="9" fillId="34" borderId="98" xfId="0" applyNumberFormat="1" applyFont="1" applyFill="1" applyBorder="1" applyAlignment="1">
      <alignment horizontal="center" vertical="center"/>
    </xf>
    <xf numFmtId="2" fontId="9" fillId="34" borderId="99" xfId="0" applyNumberFormat="1" applyFont="1" applyFill="1" applyBorder="1" applyAlignment="1">
      <alignment horizontal="center" vertical="center"/>
    </xf>
    <xf numFmtId="2" fontId="9" fillId="34" borderId="0" xfId="0" applyNumberFormat="1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7" fillId="35" borderId="72" xfId="0" applyFont="1" applyFill="1" applyBorder="1" applyAlignment="1">
      <alignment horizontal="center" vertical="center"/>
    </xf>
    <xf numFmtId="0" fontId="7" fillId="35" borderId="73" xfId="0" applyFont="1" applyFill="1" applyBorder="1" applyAlignment="1">
      <alignment horizontal="center" vertical="center"/>
    </xf>
    <xf numFmtId="0" fontId="7" fillId="35" borderId="74" xfId="0" applyFont="1" applyFill="1" applyBorder="1" applyAlignment="1">
      <alignment horizontal="center" vertical="center"/>
    </xf>
    <xf numFmtId="0" fontId="7" fillId="35" borderId="75" xfId="0" applyFont="1" applyFill="1" applyBorder="1" applyAlignment="1">
      <alignment horizontal="center" vertical="center"/>
    </xf>
    <xf numFmtId="0" fontId="7" fillId="35" borderId="56" xfId="0" applyFont="1" applyFill="1" applyBorder="1" applyAlignment="1">
      <alignment horizontal="center" vertical="center"/>
    </xf>
    <xf numFmtId="0" fontId="7" fillId="35" borderId="76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2" fontId="9" fillId="34" borderId="46" xfId="0" applyNumberFormat="1" applyFont="1" applyFill="1" applyBorder="1" applyAlignment="1">
      <alignment horizontal="center" vertical="center"/>
    </xf>
    <xf numFmtId="2" fontId="9" fillId="34" borderId="78" xfId="0" applyNumberFormat="1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justify" vertical="top" wrapText="1"/>
    </xf>
    <xf numFmtId="0" fontId="28" fillId="34" borderId="0" xfId="0" applyFont="1" applyFill="1" applyBorder="1" applyAlignment="1">
      <alignment horizontal="justify" vertical="top" wrapText="1"/>
    </xf>
    <xf numFmtId="0" fontId="16" fillId="33" borderId="0" xfId="0" applyFont="1" applyFill="1" applyBorder="1" applyAlignment="1">
      <alignment horizontal="left" vertical="center"/>
    </xf>
    <xf numFmtId="0" fontId="5" fillId="35" borderId="72" xfId="0" applyFont="1" applyFill="1" applyBorder="1" applyAlignment="1">
      <alignment horizontal="center" vertical="center"/>
    </xf>
    <xf numFmtId="0" fontId="5" fillId="35" borderId="73" xfId="0" applyFont="1" applyFill="1" applyBorder="1" applyAlignment="1">
      <alignment horizontal="center" vertical="center"/>
    </xf>
    <xf numFmtId="0" fontId="5" fillId="35" borderId="74" xfId="0" applyFont="1" applyFill="1" applyBorder="1" applyAlignment="1">
      <alignment horizontal="center" vertical="center"/>
    </xf>
    <xf numFmtId="0" fontId="5" fillId="35" borderId="75" xfId="0" applyFont="1" applyFill="1" applyBorder="1" applyAlignment="1">
      <alignment horizontal="center" vertical="center"/>
    </xf>
    <xf numFmtId="0" fontId="5" fillId="35" borderId="56" xfId="0" applyFont="1" applyFill="1" applyBorder="1" applyAlignment="1">
      <alignment horizontal="center" vertical="center"/>
    </xf>
    <xf numFmtId="0" fontId="5" fillId="35" borderId="76" xfId="0" applyFont="1" applyFill="1" applyBorder="1" applyAlignment="1">
      <alignment horizontal="center" vertical="center"/>
    </xf>
    <xf numFmtId="0" fontId="18" fillId="34" borderId="59" xfId="0" applyFont="1" applyFill="1" applyBorder="1" applyAlignment="1">
      <alignment horizontal="center" vertical="center"/>
    </xf>
    <xf numFmtId="0" fontId="18" fillId="34" borderId="60" xfId="0" applyFont="1" applyFill="1" applyBorder="1" applyAlignment="1">
      <alignment horizontal="center" vertical="center"/>
    </xf>
    <xf numFmtId="0" fontId="18" fillId="34" borderId="110" xfId="0" applyNumberFormat="1" applyFont="1" applyFill="1" applyBorder="1" applyAlignment="1" applyProtection="1">
      <alignment horizontal="center" vertical="center"/>
      <protection locked="0"/>
    </xf>
    <xf numFmtId="0" fontId="18" fillId="34" borderId="111" xfId="0" applyNumberFormat="1" applyFont="1" applyFill="1" applyBorder="1" applyAlignment="1" applyProtection="1">
      <alignment horizontal="center" vertical="center"/>
      <protection locked="0"/>
    </xf>
    <xf numFmtId="0" fontId="43" fillId="34" borderId="110" xfId="0" applyNumberFormat="1" applyFont="1" applyFill="1" applyBorder="1" applyAlignment="1" applyProtection="1">
      <alignment horizontal="center" vertical="center"/>
      <protection locked="0"/>
    </xf>
    <xf numFmtId="0" fontId="43" fillId="34" borderId="111" xfId="0" applyNumberFormat="1" applyFont="1" applyFill="1" applyBorder="1" applyAlignment="1" applyProtection="1">
      <alignment horizontal="center" vertical="center"/>
      <protection locked="0"/>
    </xf>
    <xf numFmtId="0" fontId="18" fillId="34" borderId="112" xfId="0" applyNumberFormat="1" applyFont="1" applyFill="1" applyBorder="1" applyAlignment="1" applyProtection="1">
      <alignment horizontal="center" vertical="center"/>
      <protection locked="0"/>
    </xf>
    <xf numFmtId="0" fontId="18" fillId="34" borderId="113" xfId="0" applyNumberFormat="1" applyFont="1" applyFill="1" applyBorder="1" applyAlignment="1" applyProtection="1">
      <alignment horizontal="center" vertical="center"/>
      <protection locked="0"/>
    </xf>
    <xf numFmtId="0" fontId="43" fillId="34" borderId="114" xfId="0" applyNumberFormat="1" applyFont="1" applyFill="1" applyBorder="1" applyAlignment="1" applyProtection="1">
      <alignment horizontal="center" vertical="center"/>
      <protection locked="0"/>
    </xf>
    <xf numFmtId="0" fontId="43" fillId="34" borderId="115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28.emf" /><Relationship Id="rId3" Type="http://schemas.openxmlformats.org/officeDocument/2006/relationships/image" Target="../media/image24.emf" /><Relationship Id="rId4" Type="http://schemas.openxmlformats.org/officeDocument/2006/relationships/image" Target="../media/image12.emf" /><Relationship Id="rId5" Type="http://schemas.openxmlformats.org/officeDocument/2006/relationships/image" Target="../media/image25.emf" /><Relationship Id="rId6" Type="http://schemas.openxmlformats.org/officeDocument/2006/relationships/image" Target="../media/image5.emf" /><Relationship Id="rId7" Type="http://schemas.openxmlformats.org/officeDocument/2006/relationships/image" Target="../media/image6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7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9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2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8.emf" /><Relationship Id="rId3" Type="http://schemas.openxmlformats.org/officeDocument/2006/relationships/image" Target="../media/image2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13</xdr:row>
      <xdr:rowOff>0</xdr:rowOff>
    </xdr:from>
    <xdr:to>
      <xdr:col>43</xdr:col>
      <xdr:colOff>19050</xdr:colOff>
      <xdr:row>16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2152650"/>
          <a:ext cx="3676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7</xdr:col>
      <xdr:colOff>19050</xdr:colOff>
      <xdr:row>28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095750"/>
          <a:ext cx="3676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43</xdr:col>
      <xdr:colOff>19050</xdr:colOff>
      <xdr:row>22</xdr:row>
      <xdr:rowOff>19050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3124200"/>
          <a:ext cx="3676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7</xdr:col>
      <xdr:colOff>19050</xdr:colOff>
      <xdr:row>22</xdr:row>
      <xdr:rowOff>19050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3124200"/>
          <a:ext cx="3676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7</xdr:col>
      <xdr:colOff>19050</xdr:colOff>
      <xdr:row>16</xdr:row>
      <xdr:rowOff>19050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2152650"/>
          <a:ext cx="3676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43</xdr:col>
      <xdr:colOff>19050</xdr:colOff>
      <xdr:row>28</xdr:row>
      <xdr:rowOff>19050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76800" y="4095750"/>
          <a:ext cx="3676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14</xdr:col>
      <xdr:colOff>0</xdr:colOff>
      <xdr:row>7</xdr:row>
      <xdr:rowOff>38100</xdr:rowOff>
    </xdr:to>
    <xdr:pic>
      <xdr:nvPicPr>
        <xdr:cNvPr id="7" name="Picture 10" descr="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85725"/>
          <a:ext cx="79248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438150</xdr:colOff>
      <xdr:row>39</xdr:row>
      <xdr:rowOff>66675</xdr:rowOff>
    </xdr:from>
    <xdr:to>
      <xdr:col>19</xdr:col>
      <xdr:colOff>76200</xdr:colOff>
      <xdr:row>40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7591425"/>
          <a:ext cx="895350" cy="3048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17</xdr:col>
      <xdr:colOff>438150</xdr:colOff>
      <xdr:row>0</xdr:row>
      <xdr:rowOff>28575</xdr:rowOff>
    </xdr:from>
    <xdr:to>
      <xdr:col>19</xdr:col>
      <xdr:colOff>76200</xdr:colOff>
      <xdr:row>1</xdr:row>
      <xdr:rowOff>142875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28575"/>
          <a:ext cx="895350" cy="3048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533400</xdr:colOff>
      <xdr:row>0</xdr:row>
      <xdr:rowOff>28575</xdr:rowOff>
    </xdr:from>
    <xdr:to>
      <xdr:col>17</xdr:col>
      <xdr:colOff>28575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8575"/>
          <a:ext cx="895350" cy="3048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14</xdr:col>
      <xdr:colOff>533400</xdr:colOff>
      <xdr:row>67</xdr:row>
      <xdr:rowOff>76200</xdr:rowOff>
    </xdr:from>
    <xdr:to>
      <xdr:col>17</xdr:col>
      <xdr:colOff>28575</xdr:colOff>
      <xdr:row>69</xdr:row>
      <xdr:rowOff>9525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01050" y="12858750"/>
          <a:ext cx="895350" cy="3048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15</xdr:row>
      <xdr:rowOff>0</xdr:rowOff>
    </xdr:from>
    <xdr:to>
      <xdr:col>10</xdr:col>
      <xdr:colOff>28575</xdr:colOff>
      <xdr:row>17</xdr:row>
      <xdr:rowOff>9525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00650" y="2790825"/>
          <a:ext cx="6381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1085850</xdr:colOff>
      <xdr:row>18</xdr:row>
      <xdr:rowOff>66675</xdr:rowOff>
    </xdr:from>
    <xdr:to>
      <xdr:col>15</xdr:col>
      <xdr:colOff>200025</xdr:colOff>
      <xdr:row>19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5305425"/>
          <a:ext cx="895350" cy="3048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14</xdr:col>
      <xdr:colOff>1085850</xdr:colOff>
      <xdr:row>0</xdr:row>
      <xdr:rowOff>28575</xdr:rowOff>
    </xdr:from>
    <xdr:to>
      <xdr:col>15</xdr:col>
      <xdr:colOff>200025</xdr:colOff>
      <xdr:row>1</xdr:row>
      <xdr:rowOff>142875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53550" y="28575"/>
          <a:ext cx="895350" cy="3048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76200</xdr:colOff>
      <xdr:row>33</xdr:row>
      <xdr:rowOff>76200</xdr:rowOff>
    </xdr:from>
    <xdr:to>
      <xdr:col>25</xdr:col>
      <xdr:colOff>19050</xdr:colOff>
      <xdr:row>35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9544050"/>
          <a:ext cx="895350" cy="295275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22</xdr:col>
      <xdr:colOff>76200</xdr:colOff>
      <xdr:row>0</xdr:row>
      <xdr:rowOff>28575</xdr:rowOff>
    </xdr:from>
    <xdr:to>
      <xdr:col>25</xdr:col>
      <xdr:colOff>19050</xdr:colOff>
      <xdr:row>1</xdr:row>
      <xdr:rowOff>142875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28575"/>
          <a:ext cx="895350" cy="3048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409575</xdr:colOff>
      <xdr:row>83</xdr:row>
      <xdr:rowOff>66675</xdr:rowOff>
    </xdr:from>
    <xdr:to>
      <xdr:col>48</xdr:col>
      <xdr:colOff>28575</xdr:colOff>
      <xdr:row>85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630650"/>
          <a:ext cx="895350" cy="3048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21</xdr:col>
      <xdr:colOff>400050</xdr:colOff>
      <xdr:row>0</xdr:row>
      <xdr:rowOff>28575</xdr:rowOff>
    </xdr:from>
    <xdr:to>
      <xdr:col>48</xdr:col>
      <xdr:colOff>19050</xdr:colOff>
      <xdr:row>1</xdr:row>
      <xdr:rowOff>142875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10875" y="28575"/>
          <a:ext cx="895350" cy="3048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409575</xdr:colOff>
      <xdr:row>0</xdr:row>
      <xdr:rowOff>0</xdr:rowOff>
    </xdr:from>
    <xdr:to>
      <xdr:col>45</xdr:col>
      <xdr:colOff>28575</xdr:colOff>
      <xdr:row>1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0"/>
          <a:ext cx="895350" cy="3048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21</xdr:col>
      <xdr:colOff>400050</xdr:colOff>
      <xdr:row>0</xdr:row>
      <xdr:rowOff>0</xdr:rowOff>
    </xdr:from>
    <xdr:to>
      <xdr:col>45</xdr:col>
      <xdr:colOff>19050</xdr:colOff>
      <xdr:row>1</xdr:row>
      <xdr:rowOff>114300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10875" y="0"/>
          <a:ext cx="895350" cy="3048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409575</xdr:colOff>
      <xdr:row>0</xdr:row>
      <xdr:rowOff>0</xdr:rowOff>
    </xdr:from>
    <xdr:to>
      <xdr:col>104</xdr:col>
      <xdr:colOff>28575</xdr:colOff>
      <xdr:row>1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0"/>
          <a:ext cx="895350" cy="3048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21</xdr:col>
      <xdr:colOff>400050</xdr:colOff>
      <xdr:row>0</xdr:row>
      <xdr:rowOff>0</xdr:rowOff>
    </xdr:from>
    <xdr:to>
      <xdr:col>104</xdr:col>
      <xdr:colOff>19050</xdr:colOff>
      <xdr:row>1</xdr:row>
      <xdr:rowOff>114300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10875" y="0"/>
          <a:ext cx="895350" cy="3048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390525</xdr:colOff>
      <xdr:row>0</xdr:row>
      <xdr:rowOff>0</xdr:rowOff>
    </xdr:from>
    <xdr:to>
      <xdr:col>45</xdr:col>
      <xdr:colOff>9525</xdr:colOff>
      <xdr:row>1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01350" y="0"/>
          <a:ext cx="895350" cy="295275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21</xdr:col>
      <xdr:colOff>419100</xdr:colOff>
      <xdr:row>0</xdr:row>
      <xdr:rowOff>0</xdr:rowOff>
    </xdr:from>
    <xdr:to>
      <xdr:col>45</xdr:col>
      <xdr:colOff>38100</xdr:colOff>
      <xdr:row>1</xdr:row>
      <xdr:rowOff>104775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29925" y="0"/>
          <a:ext cx="895350" cy="295275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268</xdr:row>
      <xdr:rowOff>0</xdr:rowOff>
    </xdr:from>
    <xdr:to>
      <xdr:col>1</xdr:col>
      <xdr:colOff>714375</xdr:colOff>
      <xdr:row>269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06375"/>
          <a:ext cx="895350" cy="3048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17</xdr:col>
      <xdr:colOff>419100</xdr:colOff>
      <xdr:row>134</xdr:row>
      <xdr:rowOff>133350</xdr:rowOff>
    </xdr:from>
    <xdr:to>
      <xdr:col>20</xdr:col>
      <xdr:colOff>0</xdr:colOff>
      <xdr:row>136</xdr:row>
      <xdr:rowOff>104775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26917650"/>
          <a:ext cx="895350" cy="3048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17</xdr:col>
      <xdr:colOff>419100</xdr:colOff>
      <xdr:row>0</xdr:row>
      <xdr:rowOff>28575</xdr:rowOff>
    </xdr:from>
    <xdr:to>
      <xdr:col>20</xdr:col>
      <xdr:colOff>0</xdr:colOff>
      <xdr:row>1</xdr:row>
      <xdr:rowOff>142875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39150" y="28575"/>
          <a:ext cx="895350" cy="3048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419100</xdr:colOff>
      <xdr:row>0</xdr:row>
      <xdr:rowOff>28575</xdr:rowOff>
    </xdr:from>
    <xdr:to>
      <xdr:col>20</xdr:col>
      <xdr:colOff>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28575"/>
          <a:ext cx="895350" cy="3048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17</xdr:col>
      <xdr:colOff>419100</xdr:colOff>
      <xdr:row>134</xdr:row>
      <xdr:rowOff>142875</xdr:rowOff>
    </xdr:from>
    <xdr:to>
      <xdr:col>20</xdr:col>
      <xdr:colOff>0</xdr:colOff>
      <xdr:row>136</xdr:row>
      <xdr:rowOff>114300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26908125"/>
          <a:ext cx="895350" cy="3048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3">
    <tabColor indexed="57"/>
  </sheetPr>
  <dimension ref="B5:N36"/>
  <sheetViews>
    <sheetView tabSelected="1" zoomScale="110" zoomScaleNormal="110" zoomScalePageLayoutView="0" workbookViewId="0" topLeftCell="A1">
      <selection activeCell="O1" sqref="O1:AQ16384"/>
    </sheetView>
  </sheetViews>
  <sheetFormatPr defaultColWidth="9.140625" defaultRowHeight="12.75"/>
  <cols>
    <col min="1" max="14" width="9.140625" style="227" customWidth="1"/>
    <col min="15" max="43" width="0" style="227" hidden="1" customWidth="1"/>
    <col min="44" max="16384" width="9.140625" style="227" customWidth="1"/>
  </cols>
  <sheetData>
    <row r="1" ht="12.75"/>
    <row r="2" ht="12.75"/>
    <row r="3" ht="12.75"/>
    <row r="4" ht="12.75"/>
    <row r="5" spans="2:14" ht="12.75"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</row>
    <row r="6" ht="12.75"/>
    <row r="7" ht="12.75"/>
    <row r="8" ht="12.75"/>
    <row r="10" spans="2:14" ht="16.5">
      <c r="B10" s="448" t="s">
        <v>417</v>
      </c>
      <c r="C10" s="449"/>
      <c r="D10" s="449"/>
      <c r="E10" s="449"/>
      <c r="F10" s="449"/>
      <c r="G10" s="449"/>
      <c r="H10" s="449"/>
      <c r="I10" s="449"/>
      <c r="J10" s="449"/>
      <c r="K10" s="449"/>
      <c r="L10" s="449"/>
      <c r="M10" s="449"/>
      <c r="N10" s="449"/>
    </row>
    <row r="12" spans="11:14" ht="12.75">
      <c r="K12" s="444" t="s">
        <v>416</v>
      </c>
      <c r="L12" s="445"/>
      <c r="M12" s="445"/>
      <c r="N12" s="445"/>
    </row>
    <row r="14" ht="12.75"/>
    <row r="15" ht="12.75"/>
    <row r="16" ht="12.75"/>
    <row r="17" ht="12.75"/>
    <row r="20" ht="12.75"/>
    <row r="21" ht="12.75"/>
    <row r="22" ht="12.75"/>
    <row r="23" ht="12.75"/>
    <row r="26" ht="12.75"/>
    <row r="27" ht="12.75"/>
    <row r="28" ht="12.75"/>
    <row r="29" ht="12.75"/>
    <row r="32" spans="2:14" ht="12.75">
      <c r="B32" s="446" t="s">
        <v>394</v>
      </c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</row>
    <row r="33" spans="2:14" ht="12.75">
      <c r="B33" s="446" t="s">
        <v>365</v>
      </c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</row>
    <row r="34" spans="2:14" ht="12.75">
      <c r="B34" s="446" t="s">
        <v>222</v>
      </c>
      <c r="C34" s="446"/>
      <c r="D34" s="446"/>
      <c r="E34" s="446"/>
      <c r="F34" s="446"/>
      <c r="G34" s="446"/>
      <c r="H34" s="446"/>
      <c r="I34" s="446"/>
      <c r="J34" s="446"/>
      <c r="K34" s="446"/>
      <c r="L34" s="446"/>
      <c r="M34" s="446"/>
      <c r="N34" s="446"/>
    </row>
    <row r="35" spans="2:14" ht="12.75">
      <c r="B35" s="446" t="s">
        <v>364</v>
      </c>
      <c r="C35" s="446"/>
      <c r="D35" s="446"/>
      <c r="E35" s="446"/>
      <c r="F35" s="446"/>
      <c r="G35" s="446"/>
      <c r="H35" s="446"/>
      <c r="I35" s="446"/>
      <c r="J35" s="446"/>
      <c r="K35" s="446"/>
      <c r="L35" s="446"/>
      <c r="M35" s="446"/>
      <c r="N35" s="446"/>
    </row>
    <row r="36" spans="2:14" ht="12.75">
      <c r="B36" s="444" t="s">
        <v>366</v>
      </c>
      <c r="C36" s="445"/>
      <c r="D36" s="445"/>
      <c r="E36" s="445"/>
      <c r="F36" s="445"/>
      <c r="G36" s="445"/>
      <c r="H36" s="445"/>
      <c r="I36" s="445"/>
      <c r="J36" s="445"/>
      <c r="K36" s="445"/>
      <c r="L36" s="445"/>
      <c r="M36" s="445"/>
      <c r="N36" s="445"/>
    </row>
  </sheetData>
  <sheetProtection password="EB2D" sheet="1" selectLockedCells="1"/>
  <mergeCells count="8">
    <mergeCell ref="B36:N36"/>
    <mergeCell ref="K12:N12"/>
    <mergeCell ref="B35:N35"/>
    <mergeCell ref="B5:N5"/>
    <mergeCell ref="B10:N10"/>
    <mergeCell ref="B32:N32"/>
    <mergeCell ref="B33:N33"/>
    <mergeCell ref="B34:N34"/>
  </mergeCells>
  <printOptions horizontalCentered="1" verticalCentered="1"/>
  <pageMargins left="0.1968503937007874" right="0.35433070866141736" top="0.984251968503937" bottom="0.9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2">
    <tabColor indexed="10"/>
  </sheetPr>
  <dimension ref="A1:AA41"/>
  <sheetViews>
    <sheetView zoomScalePageLayoutView="0" workbookViewId="0" topLeftCell="A1">
      <selection activeCell="U1" sqref="U1:AE16384"/>
    </sheetView>
  </sheetViews>
  <sheetFormatPr defaultColWidth="9.140625" defaultRowHeight="12.75"/>
  <cols>
    <col min="1" max="1" width="2.7109375" style="279" customWidth="1"/>
    <col min="2" max="2" width="35.7109375" style="279" customWidth="1"/>
    <col min="3" max="3" width="4.7109375" style="279" customWidth="1"/>
    <col min="4" max="4" width="4.421875" style="279" customWidth="1"/>
    <col min="5" max="5" width="1.28515625" style="279" customWidth="1"/>
    <col min="6" max="7" width="8.28125" style="279" customWidth="1"/>
    <col min="8" max="8" width="1.421875" style="279" customWidth="1"/>
    <col min="9" max="10" width="8.28125" style="279" customWidth="1"/>
    <col min="11" max="11" width="1.28515625" style="279" customWidth="1"/>
    <col min="12" max="13" width="8.28125" style="279" customWidth="1"/>
    <col min="14" max="14" width="1.28515625" style="279" customWidth="1"/>
    <col min="15" max="16" width="8.28125" style="279" customWidth="1"/>
    <col min="17" max="17" width="1.28515625" style="280" customWidth="1"/>
    <col min="18" max="18" width="8.28125" style="279" customWidth="1"/>
    <col min="19" max="19" width="10.57421875" style="279" customWidth="1"/>
    <col min="20" max="20" width="2.00390625" style="279" customWidth="1"/>
    <col min="21" max="21" width="20.421875" style="390" hidden="1" customWidth="1"/>
    <col min="22" max="22" width="9.7109375" style="390" hidden="1" customWidth="1"/>
    <col min="23" max="23" width="20.8515625" style="390" hidden="1" customWidth="1"/>
    <col min="24" max="24" width="14.00390625" style="390" hidden="1" customWidth="1"/>
    <col min="25" max="25" width="17.140625" style="279" hidden="1" customWidth="1"/>
    <col min="26" max="26" width="17.140625" style="230" hidden="1" customWidth="1"/>
    <col min="27" max="27" width="15.421875" style="230" hidden="1" customWidth="1"/>
    <col min="28" max="28" width="16.28125" style="279" hidden="1" customWidth="1"/>
    <col min="29" max="29" width="20.421875" style="279" hidden="1" customWidth="1"/>
    <col min="30" max="30" width="21.00390625" style="279" hidden="1" customWidth="1"/>
    <col min="31" max="31" width="19.7109375" style="279" hidden="1" customWidth="1"/>
    <col min="32" max="32" width="18.421875" style="279" customWidth="1"/>
    <col min="33" max="33" width="15.00390625" style="279" customWidth="1"/>
    <col min="34" max="34" width="21.00390625" style="279" customWidth="1"/>
    <col min="35" max="35" width="14.8515625" style="279" customWidth="1"/>
    <col min="36" max="36" width="15.28125" style="279" customWidth="1"/>
    <col min="37" max="37" width="14.421875" style="279" customWidth="1"/>
    <col min="38" max="38" width="10.57421875" style="279" customWidth="1"/>
    <col min="39" max="39" width="16.140625" style="279" customWidth="1"/>
    <col min="40" max="40" width="10.421875" style="279" customWidth="1"/>
    <col min="41" max="41" width="23.57421875" style="279" customWidth="1"/>
    <col min="42" max="42" width="24.7109375" style="279" customWidth="1"/>
    <col min="43" max="43" width="9.28125" style="279" customWidth="1"/>
    <col min="44" max="44" width="10.28125" style="279" customWidth="1"/>
    <col min="45" max="45" width="18.8515625" style="279" customWidth="1"/>
    <col min="46" max="46" width="9.00390625" style="279" customWidth="1"/>
    <col min="47" max="47" width="17.7109375" style="279" customWidth="1"/>
    <col min="48" max="48" width="11.140625" style="279" customWidth="1"/>
    <col min="49" max="49" width="7.57421875" style="279" customWidth="1"/>
    <col min="50" max="16384" width="9.140625" style="279" customWidth="1"/>
  </cols>
  <sheetData>
    <row r="1" spans="1:20" ht="15" customHeight="1" thickBot="1">
      <c r="A1" s="390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8"/>
      <c r="R1" s="408"/>
      <c r="S1" s="408"/>
      <c r="T1" s="408"/>
    </row>
    <row r="2" spans="1:20" ht="15" thickBot="1">
      <c r="A2" s="579"/>
      <c r="B2" s="579"/>
      <c r="C2" s="580" t="s">
        <v>368</v>
      </c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2"/>
      <c r="O2" s="586"/>
      <c r="P2" s="586"/>
      <c r="Q2" s="586"/>
      <c r="R2" s="586"/>
      <c r="S2" s="586"/>
      <c r="T2" s="586"/>
    </row>
    <row r="3" spans="1:20" ht="8.25" customHeight="1" thickBot="1" thickTop="1">
      <c r="A3" s="409"/>
      <c r="B3" s="410"/>
      <c r="C3" s="583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5"/>
      <c r="O3" s="411"/>
      <c r="P3" s="412"/>
      <c r="Q3" s="412"/>
      <c r="R3" s="412"/>
      <c r="S3" s="412"/>
      <c r="T3" s="413"/>
    </row>
    <row r="4" spans="1:20" ht="9.75" customHeight="1">
      <c r="A4" s="414"/>
      <c r="B4" s="415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7"/>
      <c r="P4" s="417"/>
      <c r="Q4" s="417"/>
      <c r="R4" s="417"/>
      <c r="S4" s="417"/>
      <c r="T4" s="418"/>
    </row>
    <row r="5" spans="1:20" ht="19.5" customHeight="1">
      <c r="A5" s="414"/>
      <c r="B5" s="415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7"/>
      <c r="P5" s="417"/>
      <c r="Q5" s="417"/>
      <c r="R5" s="417"/>
      <c r="S5" s="417"/>
      <c r="T5" s="418"/>
    </row>
    <row r="6" spans="1:24" ht="15" customHeight="1">
      <c r="A6" s="414"/>
      <c r="B6" s="419" t="s">
        <v>210</v>
      </c>
      <c r="C6" s="416"/>
      <c r="D6" s="575" t="s">
        <v>221</v>
      </c>
      <c r="E6" s="575"/>
      <c r="F6" s="575"/>
      <c r="G6" s="416"/>
      <c r="H6" s="416"/>
      <c r="I6" s="575" t="s">
        <v>207</v>
      </c>
      <c r="J6" s="575"/>
      <c r="K6" s="419"/>
      <c r="L6" s="575" t="s">
        <v>208</v>
      </c>
      <c r="M6" s="575"/>
      <c r="N6" s="416"/>
      <c r="O6" s="575" t="s">
        <v>209</v>
      </c>
      <c r="P6" s="575"/>
      <c r="Q6" s="417"/>
      <c r="R6" s="575" t="s">
        <v>214</v>
      </c>
      <c r="S6" s="575"/>
      <c r="T6" s="418"/>
      <c r="V6" s="589" t="s">
        <v>319</v>
      </c>
      <c r="W6" s="589"/>
      <c r="X6" s="589"/>
    </row>
    <row r="7" spans="1:24" ht="6" customHeight="1">
      <c r="A7" s="414"/>
      <c r="B7" s="415"/>
      <c r="C7" s="415"/>
      <c r="D7" s="415"/>
      <c r="E7" s="415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18"/>
      <c r="V7" s="589"/>
      <c r="W7" s="589"/>
      <c r="X7" s="589"/>
    </row>
    <row r="8" spans="1:24" ht="19.5" customHeight="1" thickBot="1">
      <c r="A8" s="414"/>
      <c r="B8" s="421" t="s">
        <v>313</v>
      </c>
      <c r="C8" s="421"/>
      <c r="D8" s="570">
        <f>SUMIF($W$8:$W$15,"ONERI PRIMARI",$X$8:$X$15)</f>
        <v>0</v>
      </c>
      <c r="E8" s="571"/>
      <c r="F8" s="572"/>
      <c r="G8" s="420"/>
      <c r="H8" s="420"/>
      <c r="I8" s="576">
        <f>($D$8/5)*2</f>
        <v>0</v>
      </c>
      <c r="J8" s="577"/>
      <c r="K8" s="422"/>
      <c r="L8" s="576">
        <f>($D$8/5)</f>
        <v>0</v>
      </c>
      <c r="M8" s="577"/>
      <c r="N8" s="422"/>
      <c r="O8" s="576">
        <f>($D$8/5)</f>
        <v>0</v>
      </c>
      <c r="P8" s="577"/>
      <c r="Q8" s="422"/>
      <c r="R8" s="576">
        <f>($D$8/5)</f>
        <v>0</v>
      </c>
      <c r="S8" s="577"/>
      <c r="T8" s="418"/>
      <c r="V8" s="391" t="s">
        <v>315</v>
      </c>
      <c r="W8" s="392" t="str">
        <f>'ONERI (foglio 1)'!M68</f>
        <v>ONERI PRIMARI</v>
      </c>
      <c r="X8" s="393">
        <f>'ONERI (foglio 1)'!W68</f>
        <v>0</v>
      </c>
    </row>
    <row r="9" spans="1:24" ht="19.5" customHeight="1">
      <c r="A9" s="414"/>
      <c r="B9" s="423"/>
      <c r="C9" s="423"/>
      <c r="D9" s="423"/>
      <c r="E9" s="423"/>
      <c r="F9" s="423"/>
      <c r="G9" s="420"/>
      <c r="H9" s="420"/>
      <c r="I9" s="587"/>
      <c r="J9" s="587"/>
      <c r="K9" s="422"/>
      <c r="L9" s="588"/>
      <c r="M9" s="588"/>
      <c r="N9" s="422"/>
      <c r="O9" s="587"/>
      <c r="P9" s="587"/>
      <c r="Q9" s="422"/>
      <c r="R9" s="587"/>
      <c r="S9" s="587"/>
      <c r="T9" s="418"/>
      <c r="V9" s="391" t="s">
        <v>315</v>
      </c>
      <c r="W9" s="394" t="str">
        <f>'ONERI (foglio 1)'!M70</f>
        <v>ONERI PRIMARI</v>
      </c>
      <c r="X9" s="393">
        <f>'ONERI (foglio 1)'!W70</f>
        <v>0</v>
      </c>
    </row>
    <row r="10" spans="1:24" ht="19.5" customHeight="1" thickBot="1">
      <c r="A10" s="414"/>
      <c r="B10" s="421" t="s">
        <v>314</v>
      </c>
      <c r="C10" s="421"/>
      <c r="D10" s="570">
        <f>SUMIF($W$8:$W$15,"ONERI SECONDARI",$X$8:$X$15)</f>
        <v>0</v>
      </c>
      <c r="E10" s="571"/>
      <c r="F10" s="572"/>
      <c r="G10" s="420"/>
      <c r="H10" s="420"/>
      <c r="I10" s="576">
        <f>($D$10/5)*2</f>
        <v>0</v>
      </c>
      <c r="J10" s="577"/>
      <c r="K10" s="422"/>
      <c r="L10" s="576">
        <f>($D$10/5)</f>
        <v>0</v>
      </c>
      <c r="M10" s="577"/>
      <c r="N10" s="422"/>
      <c r="O10" s="576">
        <f>($D$10/5)</f>
        <v>0</v>
      </c>
      <c r="P10" s="577"/>
      <c r="Q10" s="422"/>
      <c r="R10" s="576">
        <f>($D$10/5)</f>
        <v>0</v>
      </c>
      <c r="S10" s="577"/>
      <c r="T10" s="418"/>
      <c r="V10" s="395" t="s">
        <v>316</v>
      </c>
      <c r="W10" s="396" t="str">
        <f>'ONERI (foglio 2)'!M68</f>
        <v>ONERI PRIMARI</v>
      </c>
      <c r="X10" s="397">
        <f>'ONERI (foglio 2)'!W68</f>
        <v>0</v>
      </c>
    </row>
    <row r="11" spans="1:27" ht="10.5" customHeight="1">
      <c r="A11" s="414"/>
      <c r="B11" s="421"/>
      <c r="C11" s="421"/>
      <c r="D11" s="424"/>
      <c r="E11" s="424"/>
      <c r="F11" s="424"/>
      <c r="G11" s="420"/>
      <c r="H11" s="420"/>
      <c r="I11" s="425"/>
      <c r="J11" s="425"/>
      <c r="K11" s="422"/>
      <c r="L11" s="425"/>
      <c r="M11" s="425"/>
      <c r="N11" s="422"/>
      <c r="O11" s="425"/>
      <c r="P11" s="425"/>
      <c r="Q11" s="422"/>
      <c r="R11" s="425"/>
      <c r="S11" s="425"/>
      <c r="T11" s="418"/>
      <c r="V11" s="395" t="s">
        <v>316</v>
      </c>
      <c r="W11" s="398" t="str">
        <f>'ONERI (foglio 2)'!M70</f>
        <v>ONERI PRIMARI</v>
      </c>
      <c r="X11" s="397">
        <f>'ONERI (foglio 2)'!W70</f>
        <v>0</v>
      </c>
      <c r="AA11" s="375"/>
    </row>
    <row r="12" spans="1:27" ht="20.25" customHeight="1">
      <c r="A12" s="414"/>
      <c r="B12" s="421"/>
      <c r="C12" s="421"/>
      <c r="D12" s="424"/>
      <c r="E12" s="424"/>
      <c r="F12" s="424"/>
      <c r="G12" s="420"/>
      <c r="H12" s="420"/>
      <c r="I12" s="574" t="s">
        <v>217</v>
      </c>
      <c r="J12" s="574"/>
      <c r="K12" s="422"/>
      <c r="L12" s="574" t="s">
        <v>213</v>
      </c>
      <c r="M12" s="574"/>
      <c r="N12" s="422"/>
      <c r="O12" s="574" t="s">
        <v>215</v>
      </c>
      <c r="P12" s="574"/>
      <c r="Q12" s="422"/>
      <c r="R12" s="574" t="s">
        <v>216</v>
      </c>
      <c r="S12" s="574"/>
      <c r="T12" s="418"/>
      <c r="V12" s="391" t="s">
        <v>317</v>
      </c>
      <c r="W12" s="392" t="str">
        <f>'ONERI (foglio 3)'!M68</f>
        <v>ONERI PRIMARI</v>
      </c>
      <c r="X12" s="393">
        <f>'ONERI (foglio 3)'!W68</f>
        <v>0</v>
      </c>
      <c r="AA12" s="375"/>
    </row>
    <row r="13" spans="1:27" ht="19.5" customHeight="1" thickBot="1">
      <c r="A13" s="414"/>
      <c r="B13" s="427" t="s">
        <v>206</v>
      </c>
      <c r="C13" s="421"/>
      <c r="D13" s="570">
        <f>$D$8+$D$10</f>
        <v>0</v>
      </c>
      <c r="E13" s="571"/>
      <c r="F13" s="572"/>
      <c r="G13" s="420"/>
      <c r="H13" s="420"/>
      <c r="I13" s="574"/>
      <c r="J13" s="574"/>
      <c r="K13" s="422"/>
      <c r="L13" s="574"/>
      <c r="M13" s="574"/>
      <c r="N13" s="422"/>
      <c r="O13" s="574"/>
      <c r="P13" s="574"/>
      <c r="Q13" s="422"/>
      <c r="R13" s="574"/>
      <c r="S13" s="574"/>
      <c r="T13" s="418"/>
      <c r="V13" s="391" t="s">
        <v>317</v>
      </c>
      <c r="W13" s="394" t="str">
        <f>'ONERI (foglio 3)'!M70</f>
        <v>ONERI PRIMARI</v>
      </c>
      <c r="X13" s="393">
        <f>'ONERI (foglio 3)'!W70</f>
        <v>0</v>
      </c>
      <c r="AA13" s="375"/>
    </row>
    <row r="14" spans="1:27" ht="15" customHeight="1">
      <c r="A14" s="414"/>
      <c r="B14" s="427"/>
      <c r="C14" s="421"/>
      <c r="D14" s="424"/>
      <c r="E14" s="424"/>
      <c r="F14" s="424"/>
      <c r="G14" s="420"/>
      <c r="H14" s="420"/>
      <c r="I14" s="426"/>
      <c r="J14" s="426"/>
      <c r="K14" s="422"/>
      <c r="L14" s="426"/>
      <c r="M14" s="426"/>
      <c r="N14" s="422"/>
      <c r="O14" s="426"/>
      <c r="P14" s="426"/>
      <c r="Q14" s="422"/>
      <c r="R14" s="426"/>
      <c r="S14" s="426"/>
      <c r="T14" s="418"/>
      <c r="V14" s="395" t="s">
        <v>318</v>
      </c>
      <c r="W14" s="396" t="str">
        <f>'ONERI (foglio 4)'!M68</f>
        <v>ONERI PRIMARI</v>
      </c>
      <c r="X14" s="397">
        <f>'ONERI (foglio 4)'!W68</f>
        <v>0</v>
      </c>
      <c r="AA14" s="375"/>
    </row>
    <row r="15" spans="1:27" ht="15" customHeight="1" thickBot="1">
      <c r="A15" s="428"/>
      <c r="B15" s="429"/>
      <c r="C15" s="430"/>
      <c r="D15" s="431"/>
      <c r="E15" s="431"/>
      <c r="F15" s="431"/>
      <c r="G15" s="432"/>
      <c r="H15" s="432"/>
      <c r="I15" s="433"/>
      <c r="J15" s="433"/>
      <c r="K15" s="434"/>
      <c r="L15" s="433"/>
      <c r="M15" s="433"/>
      <c r="N15" s="434"/>
      <c r="O15" s="433"/>
      <c r="P15" s="433"/>
      <c r="Q15" s="434"/>
      <c r="R15" s="433"/>
      <c r="S15" s="433"/>
      <c r="T15" s="435"/>
      <c r="V15" s="399" t="s">
        <v>318</v>
      </c>
      <c r="W15" s="400" t="str">
        <f>'ONERI (foglio 4)'!M70</f>
        <v>ONERI PRIMARI</v>
      </c>
      <c r="X15" s="401">
        <f>'ONERI (foglio 4)'!W70</f>
        <v>0</v>
      </c>
      <c r="AA15" s="375"/>
    </row>
    <row r="16" spans="1:27" ht="15" customHeight="1" thickTop="1">
      <c r="A16" s="414"/>
      <c r="B16" s="427"/>
      <c r="C16" s="421"/>
      <c r="D16" s="424"/>
      <c r="E16" s="424"/>
      <c r="F16" s="424"/>
      <c r="G16" s="420"/>
      <c r="H16" s="420"/>
      <c r="I16" s="436"/>
      <c r="J16" s="436"/>
      <c r="K16" s="422"/>
      <c r="L16" s="436"/>
      <c r="M16" s="436"/>
      <c r="N16" s="422"/>
      <c r="O16" s="436"/>
      <c r="P16" s="436"/>
      <c r="Q16" s="422"/>
      <c r="R16" s="436"/>
      <c r="S16" s="436"/>
      <c r="T16" s="418"/>
      <c r="V16" s="402"/>
      <c r="W16" s="402"/>
      <c r="X16" s="403"/>
      <c r="AA16" s="375"/>
    </row>
    <row r="17" spans="1:27" ht="15" customHeight="1">
      <c r="A17" s="414"/>
      <c r="B17" s="427"/>
      <c r="C17" s="421"/>
      <c r="D17" s="424"/>
      <c r="E17" s="424"/>
      <c r="F17" s="424"/>
      <c r="G17" s="420"/>
      <c r="H17" s="420"/>
      <c r="I17" s="436"/>
      <c r="J17" s="436"/>
      <c r="K17" s="422"/>
      <c r="L17" s="436"/>
      <c r="M17" s="436"/>
      <c r="N17" s="422"/>
      <c r="O17" s="436"/>
      <c r="P17" s="436"/>
      <c r="Q17" s="422"/>
      <c r="R17" s="436"/>
      <c r="S17" s="436"/>
      <c r="T17" s="418"/>
      <c r="V17" s="396"/>
      <c r="W17" s="398"/>
      <c r="X17" s="404"/>
      <c r="AA17" s="375"/>
    </row>
    <row r="18" spans="1:24" ht="15" customHeight="1">
      <c r="A18" s="414"/>
      <c r="B18" s="419" t="s">
        <v>210</v>
      </c>
      <c r="C18" s="416"/>
      <c r="D18" s="575" t="s">
        <v>221</v>
      </c>
      <c r="E18" s="575"/>
      <c r="F18" s="575"/>
      <c r="G18" s="416"/>
      <c r="H18" s="416"/>
      <c r="I18" s="575" t="s">
        <v>207</v>
      </c>
      <c r="J18" s="575"/>
      <c r="K18" s="419"/>
      <c r="L18" s="575" t="s">
        <v>208</v>
      </c>
      <c r="M18" s="575"/>
      <c r="N18" s="416"/>
      <c r="O18" s="575" t="s">
        <v>209</v>
      </c>
      <c r="P18" s="575"/>
      <c r="Q18" s="417"/>
      <c r="R18" s="575"/>
      <c r="S18" s="575"/>
      <c r="T18" s="418"/>
      <c r="X18" s="405"/>
    </row>
    <row r="19" spans="1:20" ht="6" customHeight="1">
      <c r="A19" s="414"/>
      <c r="B19" s="415"/>
      <c r="C19" s="415"/>
      <c r="D19" s="415"/>
      <c r="E19" s="415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18"/>
    </row>
    <row r="20" spans="1:27" ht="19.5" customHeight="1" thickBot="1">
      <c r="A20" s="414"/>
      <c r="B20" s="421" t="s">
        <v>211</v>
      </c>
      <c r="C20" s="421"/>
      <c r="D20" s="570">
        <f>'COSTRUZIONE (foglio 1)'!O122+'COSTRUZIONE (foglio 2)'!S122</f>
        <v>0</v>
      </c>
      <c r="E20" s="571"/>
      <c r="F20" s="572"/>
      <c r="G20" s="420"/>
      <c r="H20" s="420"/>
      <c r="I20" s="576">
        <f>$D$20*0.4</f>
        <v>0</v>
      </c>
      <c r="J20" s="577"/>
      <c r="K20" s="422"/>
      <c r="L20" s="576">
        <f>$D$20*0.3</f>
        <v>0</v>
      </c>
      <c r="M20" s="577"/>
      <c r="N20" s="422"/>
      <c r="O20" s="576">
        <f>$D$20*0.3</f>
        <v>0</v>
      </c>
      <c r="P20" s="577"/>
      <c r="Q20" s="437"/>
      <c r="R20" s="415"/>
      <c r="S20" s="415"/>
      <c r="T20" s="418"/>
      <c r="V20" s="406"/>
      <c r="AA20" s="375"/>
    </row>
    <row r="21" spans="1:27" ht="10.5" customHeight="1">
      <c r="A21" s="414"/>
      <c r="B21" s="421"/>
      <c r="C21" s="421"/>
      <c r="D21" s="424"/>
      <c r="E21" s="424"/>
      <c r="F21" s="424"/>
      <c r="G21" s="420"/>
      <c r="H21" s="420"/>
      <c r="I21" s="425"/>
      <c r="J21" s="425"/>
      <c r="K21" s="422"/>
      <c r="L21" s="425"/>
      <c r="M21" s="425"/>
      <c r="N21" s="422"/>
      <c r="O21" s="425"/>
      <c r="P21" s="425"/>
      <c r="Q21" s="422"/>
      <c r="R21" s="436"/>
      <c r="S21" s="436"/>
      <c r="T21" s="418"/>
      <c r="AA21" s="375"/>
    </row>
    <row r="22" spans="1:27" ht="33.75" customHeight="1">
      <c r="A22" s="414"/>
      <c r="B22" s="421"/>
      <c r="C22" s="421"/>
      <c r="D22" s="424"/>
      <c r="E22" s="424"/>
      <c r="F22" s="424"/>
      <c r="G22" s="420"/>
      <c r="H22" s="420"/>
      <c r="I22" s="574" t="s">
        <v>218</v>
      </c>
      <c r="J22" s="574"/>
      <c r="K22" s="422"/>
      <c r="L22" s="574" t="s">
        <v>219</v>
      </c>
      <c r="M22" s="574"/>
      <c r="N22" s="422"/>
      <c r="O22" s="574" t="s">
        <v>220</v>
      </c>
      <c r="P22" s="574"/>
      <c r="Q22" s="422"/>
      <c r="R22" s="574"/>
      <c r="S22" s="574"/>
      <c r="T22" s="418"/>
      <c r="X22" s="406"/>
      <c r="AA22" s="375"/>
    </row>
    <row r="23" spans="1:27" ht="15" customHeight="1">
      <c r="A23" s="414"/>
      <c r="B23" s="427"/>
      <c r="C23" s="421"/>
      <c r="D23" s="424"/>
      <c r="E23" s="424"/>
      <c r="F23" s="424"/>
      <c r="G23" s="420"/>
      <c r="H23" s="420"/>
      <c r="I23" s="426"/>
      <c r="J23" s="426"/>
      <c r="K23" s="422"/>
      <c r="L23" s="426"/>
      <c r="M23" s="426"/>
      <c r="N23" s="422"/>
      <c r="O23" s="426"/>
      <c r="P23" s="426"/>
      <c r="Q23" s="422"/>
      <c r="R23" s="426"/>
      <c r="S23" s="426"/>
      <c r="T23" s="418"/>
      <c r="X23" s="406"/>
      <c r="AA23" s="375"/>
    </row>
    <row r="24" spans="1:27" ht="15" customHeight="1" thickBot="1">
      <c r="A24" s="428"/>
      <c r="B24" s="429"/>
      <c r="C24" s="430"/>
      <c r="D24" s="431"/>
      <c r="E24" s="431"/>
      <c r="F24" s="431"/>
      <c r="G24" s="432"/>
      <c r="H24" s="432"/>
      <c r="I24" s="433"/>
      <c r="J24" s="433"/>
      <c r="K24" s="434"/>
      <c r="L24" s="433"/>
      <c r="M24" s="433"/>
      <c r="N24" s="434"/>
      <c r="O24" s="433"/>
      <c r="P24" s="433"/>
      <c r="Q24" s="434"/>
      <c r="R24" s="433"/>
      <c r="S24" s="433"/>
      <c r="T24" s="435"/>
      <c r="X24" s="406"/>
      <c r="AA24" s="375"/>
    </row>
    <row r="25" spans="1:27" ht="15" customHeight="1" thickTop="1">
      <c r="A25" s="414"/>
      <c r="B25" s="427"/>
      <c r="C25" s="421"/>
      <c r="D25" s="424"/>
      <c r="E25" s="424"/>
      <c r="F25" s="424"/>
      <c r="G25" s="420"/>
      <c r="H25" s="420"/>
      <c r="I25" s="436"/>
      <c r="J25" s="436"/>
      <c r="K25" s="422"/>
      <c r="L25" s="436"/>
      <c r="M25" s="436"/>
      <c r="N25" s="422"/>
      <c r="O25" s="436"/>
      <c r="P25" s="436"/>
      <c r="Q25" s="422"/>
      <c r="R25" s="436"/>
      <c r="S25" s="436"/>
      <c r="T25" s="418"/>
      <c r="X25" s="406"/>
      <c r="AA25" s="375"/>
    </row>
    <row r="26" spans="1:27" ht="15" customHeight="1">
      <c r="A26" s="414"/>
      <c r="B26" s="427"/>
      <c r="C26" s="421"/>
      <c r="D26" s="424"/>
      <c r="E26" s="424"/>
      <c r="F26" s="424"/>
      <c r="G26" s="420"/>
      <c r="H26" s="420"/>
      <c r="I26" s="436"/>
      <c r="J26" s="436"/>
      <c r="K26" s="422"/>
      <c r="L26" s="436"/>
      <c r="M26" s="436"/>
      <c r="N26" s="422"/>
      <c r="O26" s="436"/>
      <c r="P26" s="436"/>
      <c r="Q26" s="422"/>
      <c r="R26" s="436"/>
      <c r="S26" s="436"/>
      <c r="T26" s="418"/>
      <c r="X26" s="406"/>
      <c r="AA26" s="375"/>
    </row>
    <row r="27" spans="1:27" ht="15" customHeight="1">
      <c r="A27" s="414"/>
      <c r="B27" s="419" t="s">
        <v>210</v>
      </c>
      <c r="C27" s="421"/>
      <c r="D27" s="575" t="s">
        <v>221</v>
      </c>
      <c r="E27" s="575"/>
      <c r="F27" s="575"/>
      <c r="G27" s="420"/>
      <c r="H27" s="420"/>
      <c r="I27" s="436"/>
      <c r="J27" s="436"/>
      <c r="K27" s="422"/>
      <c r="L27" s="436"/>
      <c r="M27" s="436"/>
      <c r="N27" s="422"/>
      <c r="O27" s="436"/>
      <c r="P27" s="436"/>
      <c r="Q27" s="575" t="s">
        <v>221</v>
      </c>
      <c r="R27" s="575"/>
      <c r="S27" s="575"/>
      <c r="T27" s="418"/>
      <c r="X27" s="406"/>
      <c r="AA27" s="375"/>
    </row>
    <row r="28" spans="1:20" ht="6" customHeight="1">
      <c r="A28" s="414"/>
      <c r="B28" s="415"/>
      <c r="C28" s="415"/>
      <c r="D28" s="415"/>
      <c r="E28" s="415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18"/>
    </row>
    <row r="29" spans="1:27" ht="19.5" customHeight="1" thickBot="1">
      <c r="A29" s="414"/>
      <c r="B29" s="421" t="s">
        <v>104</v>
      </c>
      <c r="C29" s="421"/>
      <c r="D29" s="570">
        <f>SUM('ONERI (foglio 1)'!U72+'ONERI (foglio 2)'!U72+'ONERI (foglio 3)'!U72+'ONERI (foglio 4)'!U72)</f>
        <v>0</v>
      </c>
      <c r="E29" s="571"/>
      <c r="F29" s="572"/>
      <c r="G29" s="420"/>
      <c r="H29" s="420"/>
      <c r="I29" s="436"/>
      <c r="J29" s="573" t="s">
        <v>70</v>
      </c>
      <c r="K29" s="573"/>
      <c r="L29" s="573"/>
      <c r="M29" s="573"/>
      <c r="N29" s="573"/>
      <c r="O29" s="573"/>
      <c r="P29" s="438"/>
      <c r="Q29" s="570">
        <f>IF('ONERI (foglio 1)'!$E$5="RESIDENZIALE",('ONERI (foglio 1)'!$U$11*(0.1*'ONERI (foglio 1)'!$E$74)),IF('ONERI (foglio 1)'!$E$5="AGRICOLTURA",0,IF('ONERI (foglio 1)'!$E$5="DIREZIONALE",('ONERI (foglio 1)'!$U$11*(0.8*'ONERI (foglio 1)'!$E$72)),IF('ONERI (foglio 1)'!$E$5="COMMERCIALE",('ONERI (foglio 1)'!$U$11*(0.8*'ONERI (foglio 1)'!$E$72)),IF('ONERI (foglio 1)'!$E$5="TURISMO",('ONERI (foglio 1)'!$U$11*(0.8*'ONERI (foglio 1)'!$E$72)),IF('ONERI (foglio 1)'!$E$5="ARTIGIANATO",0,IF('ONERI (foglio 1)'!$E$5="INDUSTRIA",0)))))))</f>
        <v>0</v>
      </c>
      <c r="R29" s="571"/>
      <c r="S29" s="572"/>
      <c r="T29" s="418"/>
      <c r="X29" s="406"/>
      <c r="AA29" s="375"/>
    </row>
    <row r="30" spans="1:27" ht="15" customHeight="1">
      <c r="A30" s="414"/>
      <c r="B30" s="427"/>
      <c r="C30" s="421"/>
      <c r="D30" s="424"/>
      <c r="E30" s="424"/>
      <c r="F30" s="424"/>
      <c r="G30" s="420"/>
      <c r="H30" s="420"/>
      <c r="I30" s="426"/>
      <c r="J30" s="426"/>
      <c r="K30" s="422"/>
      <c r="L30" s="426"/>
      <c r="M30" s="426"/>
      <c r="N30" s="422"/>
      <c r="O30" s="426"/>
      <c r="P30" s="426"/>
      <c r="Q30" s="422"/>
      <c r="R30" s="426"/>
      <c r="S30" s="426"/>
      <c r="T30" s="418"/>
      <c r="X30" s="406"/>
      <c r="AA30" s="375"/>
    </row>
    <row r="31" spans="1:27" ht="15" customHeight="1" thickBot="1">
      <c r="A31" s="428"/>
      <c r="B31" s="429"/>
      <c r="C31" s="430"/>
      <c r="D31" s="431"/>
      <c r="E31" s="431"/>
      <c r="F31" s="431"/>
      <c r="G31" s="432"/>
      <c r="H31" s="432"/>
      <c r="I31" s="433"/>
      <c r="J31" s="433"/>
      <c r="K31" s="434"/>
      <c r="L31" s="433"/>
      <c r="M31" s="433"/>
      <c r="N31" s="434"/>
      <c r="O31" s="433"/>
      <c r="P31" s="433"/>
      <c r="Q31" s="434"/>
      <c r="R31" s="433"/>
      <c r="S31" s="433"/>
      <c r="T31" s="435"/>
      <c r="X31" s="406"/>
      <c r="AA31" s="375"/>
    </row>
    <row r="32" spans="1:27" ht="15" customHeight="1" thickTop="1">
      <c r="A32" s="414"/>
      <c r="B32" s="427"/>
      <c r="C32" s="421"/>
      <c r="D32" s="424"/>
      <c r="E32" s="424"/>
      <c r="F32" s="424"/>
      <c r="G32" s="420"/>
      <c r="H32" s="420"/>
      <c r="I32" s="436"/>
      <c r="J32" s="436"/>
      <c r="K32" s="422"/>
      <c r="L32" s="436"/>
      <c r="M32" s="436"/>
      <c r="N32" s="422"/>
      <c r="O32" s="436"/>
      <c r="P32" s="436"/>
      <c r="Q32" s="422"/>
      <c r="R32" s="436"/>
      <c r="S32" s="436"/>
      <c r="T32" s="418"/>
      <c r="X32" s="406"/>
      <c r="AA32" s="375"/>
    </row>
    <row r="33" spans="1:27" ht="15" customHeight="1">
      <c r="A33" s="414"/>
      <c r="B33" s="427"/>
      <c r="C33" s="421"/>
      <c r="D33" s="424"/>
      <c r="E33" s="424"/>
      <c r="F33" s="424"/>
      <c r="G33" s="420"/>
      <c r="H33" s="420"/>
      <c r="I33" s="436"/>
      <c r="J33" s="436"/>
      <c r="K33" s="422"/>
      <c r="L33" s="436"/>
      <c r="M33" s="436"/>
      <c r="N33" s="422"/>
      <c r="O33" s="436"/>
      <c r="P33" s="436"/>
      <c r="Q33" s="422"/>
      <c r="R33" s="436"/>
      <c r="S33" s="436"/>
      <c r="T33" s="418"/>
      <c r="X33" s="406"/>
      <c r="AA33" s="375"/>
    </row>
    <row r="34" spans="1:27" ht="15" customHeight="1">
      <c r="A34" s="414"/>
      <c r="B34" s="419" t="s">
        <v>210</v>
      </c>
      <c r="C34" s="421"/>
      <c r="D34" s="575" t="s">
        <v>221</v>
      </c>
      <c r="E34" s="575"/>
      <c r="F34" s="575"/>
      <c r="G34" s="420"/>
      <c r="H34" s="420"/>
      <c r="I34" s="436"/>
      <c r="J34" s="436"/>
      <c r="K34" s="422"/>
      <c r="L34" s="436"/>
      <c r="M34" s="436"/>
      <c r="N34" s="422"/>
      <c r="O34" s="436"/>
      <c r="P34" s="436"/>
      <c r="Q34" s="575"/>
      <c r="R34" s="575"/>
      <c r="S34" s="575"/>
      <c r="T34" s="418"/>
      <c r="X34" s="406"/>
      <c r="AA34" s="375"/>
    </row>
    <row r="35" spans="1:20" ht="6" customHeight="1">
      <c r="A35" s="414"/>
      <c r="B35" s="415"/>
      <c r="C35" s="415"/>
      <c r="D35" s="415"/>
      <c r="E35" s="415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420"/>
      <c r="T35" s="418"/>
    </row>
    <row r="36" spans="1:27" ht="19.5" customHeight="1" thickBot="1">
      <c r="A36" s="414"/>
      <c r="B36" s="421" t="s">
        <v>212</v>
      </c>
      <c r="C36" s="421"/>
      <c r="D36" s="570">
        <f>'DATI PRATICA'!$R$8*'DATI PRATICA'!$R$9</f>
        <v>338</v>
      </c>
      <c r="E36" s="571"/>
      <c r="F36" s="572"/>
      <c r="G36" s="420"/>
      <c r="H36" s="420"/>
      <c r="I36" s="578"/>
      <c r="J36" s="578"/>
      <c r="K36" s="422"/>
      <c r="L36" s="578"/>
      <c r="M36" s="578"/>
      <c r="N36" s="422"/>
      <c r="O36" s="578"/>
      <c r="P36" s="578"/>
      <c r="Q36" s="422"/>
      <c r="R36" s="578"/>
      <c r="S36" s="578"/>
      <c r="T36" s="418"/>
      <c r="V36" s="406"/>
      <c r="X36" s="406"/>
      <c r="AA36" s="375"/>
    </row>
    <row r="37" spans="1:27" ht="15" customHeight="1">
      <c r="A37" s="414"/>
      <c r="B37" s="427"/>
      <c r="C37" s="421"/>
      <c r="D37" s="424"/>
      <c r="E37" s="424"/>
      <c r="F37" s="424"/>
      <c r="G37" s="420"/>
      <c r="H37" s="420"/>
      <c r="I37" s="436"/>
      <c r="J37" s="436"/>
      <c r="K37" s="422"/>
      <c r="L37" s="436"/>
      <c r="M37" s="436"/>
      <c r="N37" s="422"/>
      <c r="O37" s="436"/>
      <c r="P37" s="436"/>
      <c r="Q37" s="422"/>
      <c r="R37" s="436"/>
      <c r="S37" s="436"/>
      <c r="T37" s="418"/>
      <c r="X37" s="406"/>
      <c r="AA37" s="375"/>
    </row>
    <row r="38" spans="1:27" ht="15" customHeight="1">
      <c r="A38" s="414"/>
      <c r="B38" s="427"/>
      <c r="C38" s="421"/>
      <c r="D38" s="424"/>
      <c r="E38" s="424"/>
      <c r="F38" s="424"/>
      <c r="G38" s="420"/>
      <c r="H38" s="420"/>
      <c r="I38" s="436"/>
      <c r="J38" s="436"/>
      <c r="K38" s="422"/>
      <c r="L38" s="436"/>
      <c r="M38" s="436"/>
      <c r="N38" s="422"/>
      <c r="O38" s="436"/>
      <c r="P38" s="436"/>
      <c r="Q38" s="422"/>
      <c r="R38" s="436"/>
      <c r="S38" s="436"/>
      <c r="T38" s="418"/>
      <c r="X38" s="406"/>
      <c r="AA38" s="375"/>
    </row>
    <row r="39" spans="1:20" ht="19.5" customHeight="1" thickBot="1">
      <c r="A39" s="439"/>
      <c r="B39" s="440"/>
      <c r="C39" s="440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40"/>
      <c r="Q39" s="441"/>
      <c r="R39" s="440"/>
      <c r="S39" s="440"/>
      <c r="T39" s="442"/>
    </row>
    <row r="40" spans="1:20" ht="18" customHeight="1" thickTop="1">
      <c r="A40" s="390"/>
      <c r="B40" s="390"/>
      <c r="C40" s="390"/>
      <c r="D40" s="390"/>
      <c r="E40" s="390"/>
      <c r="F40" s="390"/>
      <c r="G40" s="390"/>
      <c r="H40" s="390"/>
      <c r="I40" s="390"/>
      <c r="J40" s="390"/>
      <c r="K40" s="390"/>
      <c r="L40" s="390"/>
      <c r="M40" s="390"/>
      <c r="N40" s="390"/>
      <c r="O40" s="390"/>
      <c r="P40" s="390"/>
      <c r="Q40" s="443"/>
      <c r="R40" s="390"/>
      <c r="S40" s="390"/>
      <c r="T40" s="390"/>
    </row>
    <row r="41" spans="1:20" ht="14.25">
      <c r="A41" s="390"/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443"/>
      <c r="R41" s="390"/>
      <c r="S41" s="390"/>
      <c r="T41" s="390"/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</sheetData>
  <sheetProtection password="EB2D" sheet="1" selectLockedCells="1"/>
  <mergeCells count="57">
    <mergeCell ref="V6:X7"/>
    <mergeCell ref="L18:M18"/>
    <mergeCell ref="O18:P18"/>
    <mergeCell ref="R9:S9"/>
    <mergeCell ref="R10:S10"/>
    <mergeCell ref="O12:P12"/>
    <mergeCell ref="L12:M12"/>
    <mergeCell ref="L8:M8"/>
    <mergeCell ref="O13:P13"/>
    <mergeCell ref="L13:M13"/>
    <mergeCell ref="O9:P9"/>
    <mergeCell ref="I9:J9"/>
    <mergeCell ref="L9:M9"/>
    <mergeCell ref="D10:F10"/>
    <mergeCell ref="D13:F13"/>
    <mergeCell ref="D20:F20"/>
    <mergeCell ref="D18:F18"/>
    <mergeCell ref="R12:S12"/>
    <mergeCell ref="O10:P10"/>
    <mergeCell ref="I22:J22"/>
    <mergeCell ref="I12:J12"/>
    <mergeCell ref="R18:S18"/>
    <mergeCell ref="O20:P20"/>
    <mergeCell ref="I10:J10"/>
    <mergeCell ref="I20:J20"/>
    <mergeCell ref="I18:J18"/>
    <mergeCell ref="L10:M10"/>
    <mergeCell ref="A2:B2"/>
    <mergeCell ref="C2:N3"/>
    <mergeCell ref="O2:T2"/>
    <mergeCell ref="O8:P8"/>
    <mergeCell ref="R8:S8"/>
    <mergeCell ref="L6:M6"/>
    <mergeCell ref="O6:P6"/>
    <mergeCell ref="I6:J6"/>
    <mergeCell ref="D6:F6"/>
    <mergeCell ref="R6:S6"/>
    <mergeCell ref="I8:J8"/>
    <mergeCell ref="D8:F8"/>
    <mergeCell ref="Q27:S27"/>
    <mergeCell ref="D34:F34"/>
    <mergeCell ref="Q34:S34"/>
    <mergeCell ref="R36:S36"/>
    <mergeCell ref="D36:F36"/>
    <mergeCell ref="I36:J36"/>
    <mergeCell ref="L36:M36"/>
    <mergeCell ref="O36:P36"/>
    <mergeCell ref="Q29:S29"/>
    <mergeCell ref="J29:O29"/>
    <mergeCell ref="D29:F29"/>
    <mergeCell ref="R13:S13"/>
    <mergeCell ref="O22:P22"/>
    <mergeCell ref="L22:M22"/>
    <mergeCell ref="R22:S22"/>
    <mergeCell ref="I13:J13"/>
    <mergeCell ref="D27:F27"/>
    <mergeCell ref="L20:M20"/>
  </mergeCells>
  <printOptions horizontalCentered="1"/>
  <pageMargins left="0.3937007874015748" right="0.3937007874015748" top="1.1811023622047245" bottom="0.7874015748031497" header="0.5905511811023623" footer="0.3937007874015748"/>
  <pageSetup horizontalDpi="600" verticalDpi="600" orientation="landscape" paperSize="9" scale="74" r:id="rId2"/>
  <headerFooter alignWithMargins="0">
    <oddHeader>&amp;C&amp;"Arial,Grassetto"&amp;14CONTRIBUTO CONCESSORIO&amp;R&amp;"Arial,Corsivo" release 2.0</oddHeader>
    <oddFooter>&amp;L&amp;D&amp;CComune di MIRANO - 3° Settore - Pianificazione, Uso e Tutela del Territorio
Servizio Edilizia Privata
C.F. 82002010278 - P.I. 00649390275
Segreteria: tel. +39-041-57.98.456/467/481 fax +39-041-57.98.410&amp;R&amp;P di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5">
    <tabColor indexed="31"/>
  </sheetPr>
  <dimension ref="A2:Q67"/>
  <sheetViews>
    <sheetView zoomScalePageLayoutView="0" workbookViewId="0" topLeftCell="A1">
      <selection activeCell="Q1" sqref="Q1:CX16384"/>
    </sheetView>
  </sheetViews>
  <sheetFormatPr defaultColWidth="9.140625" defaultRowHeight="12.75"/>
  <cols>
    <col min="1" max="1" width="2.7109375" style="356" customWidth="1"/>
    <col min="2" max="2" width="9.140625" style="356" customWidth="1"/>
    <col min="3" max="3" width="17.7109375" style="356" customWidth="1"/>
    <col min="4" max="7" width="9.140625" style="356" customWidth="1"/>
    <col min="8" max="8" width="7.140625" style="356" customWidth="1"/>
    <col min="9" max="9" width="4.7109375" style="356" customWidth="1"/>
    <col min="10" max="10" width="9.140625" style="356" customWidth="1"/>
    <col min="11" max="11" width="2.7109375" style="356" customWidth="1"/>
    <col min="12" max="12" width="6.140625" style="356" customWidth="1"/>
    <col min="13" max="13" width="13.7109375" style="356" customWidth="1"/>
    <col min="14" max="14" width="8.28125" style="356" customWidth="1"/>
    <col min="15" max="16" width="9.140625" style="356" customWidth="1"/>
    <col min="17" max="17" width="2.7109375" style="356" customWidth="1"/>
    <col min="18" max="16384" width="9.140625" style="356" customWidth="1"/>
  </cols>
  <sheetData>
    <row r="1" ht="15" customHeight="1" thickBot="1"/>
    <row r="2" spans="4:13" ht="15" customHeight="1" thickBot="1">
      <c r="D2" s="593" t="s">
        <v>276</v>
      </c>
      <c r="E2" s="594"/>
      <c r="F2" s="594"/>
      <c r="G2" s="594"/>
      <c r="H2" s="594"/>
      <c r="I2" s="594"/>
      <c r="J2" s="594"/>
      <c r="K2" s="594"/>
      <c r="L2" s="594"/>
      <c r="M2" s="595"/>
    </row>
    <row r="3" spans="1:17" ht="8.25" customHeight="1" thickBot="1" thickTop="1">
      <c r="A3" s="340"/>
      <c r="B3" s="341"/>
      <c r="C3" s="341"/>
      <c r="D3" s="596"/>
      <c r="E3" s="597"/>
      <c r="F3" s="597"/>
      <c r="G3" s="597"/>
      <c r="H3" s="597"/>
      <c r="I3" s="597"/>
      <c r="J3" s="597"/>
      <c r="K3" s="597"/>
      <c r="L3" s="597"/>
      <c r="M3" s="598"/>
      <c r="N3" s="341"/>
      <c r="O3" s="341"/>
      <c r="P3" s="341"/>
      <c r="Q3" s="342"/>
    </row>
    <row r="4" spans="1:17" ht="14.25">
      <c r="A4" s="343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5"/>
    </row>
    <row r="5" spans="1:17" ht="19.5" customHeight="1">
      <c r="A5" s="343"/>
      <c r="B5" s="592" t="s">
        <v>270</v>
      </c>
      <c r="C5" s="592"/>
      <c r="D5" s="592"/>
      <c r="E5" s="592"/>
      <c r="F5" s="592"/>
      <c r="G5" s="592"/>
      <c r="H5" s="592"/>
      <c r="I5" s="592"/>
      <c r="J5" s="592"/>
      <c r="K5" s="592"/>
      <c r="L5" s="592"/>
      <c r="M5" s="592"/>
      <c r="N5" s="592"/>
      <c r="O5" s="592"/>
      <c r="P5" s="592"/>
      <c r="Q5" s="345"/>
    </row>
    <row r="6" spans="1:17" ht="14.25" customHeight="1">
      <c r="A6" s="343"/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5"/>
    </row>
    <row r="7" spans="1:17" ht="15" thickBot="1">
      <c r="A7" s="343"/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5"/>
    </row>
    <row r="8" spans="1:17" ht="14.25" customHeight="1" thickTop="1">
      <c r="A8" s="343"/>
      <c r="B8" s="599" t="s">
        <v>271</v>
      </c>
      <c r="C8" s="347"/>
      <c r="D8" s="590" t="s">
        <v>282</v>
      </c>
      <c r="E8" s="590"/>
      <c r="F8" s="590"/>
      <c r="G8" s="590"/>
      <c r="H8" s="590"/>
      <c r="I8" s="348"/>
      <c r="J8" s="605" t="s">
        <v>271</v>
      </c>
      <c r="K8" s="348"/>
      <c r="L8" s="590" t="s">
        <v>273</v>
      </c>
      <c r="M8" s="591"/>
      <c r="N8" s="591"/>
      <c r="O8" s="591"/>
      <c r="P8" s="591"/>
      <c r="Q8" s="345"/>
    </row>
    <row r="9" spans="1:17" ht="15" thickBot="1">
      <c r="A9" s="343"/>
      <c r="B9" s="600"/>
      <c r="C9" s="347"/>
      <c r="D9" s="590"/>
      <c r="E9" s="590"/>
      <c r="F9" s="590"/>
      <c r="G9" s="590"/>
      <c r="H9" s="590"/>
      <c r="I9" s="348"/>
      <c r="J9" s="606"/>
      <c r="K9" s="348"/>
      <c r="L9" s="591"/>
      <c r="M9" s="591"/>
      <c r="N9" s="591"/>
      <c r="O9" s="591"/>
      <c r="P9" s="591"/>
      <c r="Q9" s="345"/>
    </row>
    <row r="10" spans="1:17" ht="15" thickTop="1">
      <c r="A10" s="343"/>
      <c r="B10" s="350"/>
      <c r="C10" s="339"/>
      <c r="D10" s="590"/>
      <c r="E10" s="590"/>
      <c r="F10" s="590"/>
      <c r="G10" s="590"/>
      <c r="H10" s="590"/>
      <c r="I10" s="348"/>
      <c r="J10" s="351"/>
      <c r="K10" s="348"/>
      <c r="L10" s="353"/>
      <c r="M10" s="353"/>
      <c r="N10" s="353"/>
      <c r="O10" s="353"/>
      <c r="P10" s="353"/>
      <c r="Q10" s="345"/>
    </row>
    <row r="11" spans="1:17" ht="14.25" customHeight="1">
      <c r="A11" s="343"/>
      <c r="B11" s="344"/>
      <c r="C11" s="344"/>
      <c r="D11" s="353"/>
      <c r="E11" s="353"/>
      <c r="F11" s="353"/>
      <c r="G11" s="353"/>
      <c r="H11" s="353"/>
      <c r="I11" s="344"/>
      <c r="J11" s="344"/>
      <c r="K11" s="344"/>
      <c r="L11" s="353"/>
      <c r="M11" s="353"/>
      <c r="N11" s="353"/>
      <c r="O11" s="353"/>
      <c r="P11" s="353"/>
      <c r="Q11" s="345"/>
    </row>
    <row r="12" spans="1:17" ht="15" customHeight="1">
      <c r="A12" s="343"/>
      <c r="B12" s="601" t="s">
        <v>224</v>
      </c>
      <c r="C12" s="344"/>
      <c r="D12" s="590" t="s">
        <v>283</v>
      </c>
      <c r="E12" s="590"/>
      <c r="F12" s="590"/>
      <c r="G12" s="590"/>
      <c r="H12" s="590"/>
      <c r="I12" s="344"/>
      <c r="J12" s="607" t="s">
        <v>271</v>
      </c>
      <c r="K12" s="344"/>
      <c r="L12" s="590" t="s">
        <v>274</v>
      </c>
      <c r="M12" s="591"/>
      <c r="N12" s="591"/>
      <c r="O12" s="591"/>
      <c r="P12" s="591"/>
      <c r="Q12" s="345"/>
    </row>
    <row r="13" spans="1:17" ht="14.25" customHeight="1" thickBot="1">
      <c r="A13" s="343"/>
      <c r="B13" s="602"/>
      <c r="C13" s="344"/>
      <c r="D13" s="590"/>
      <c r="E13" s="590"/>
      <c r="F13" s="590"/>
      <c r="G13" s="590"/>
      <c r="H13" s="590"/>
      <c r="I13" s="344"/>
      <c r="J13" s="608"/>
      <c r="K13" s="344"/>
      <c r="L13" s="591"/>
      <c r="M13" s="591"/>
      <c r="N13" s="591"/>
      <c r="O13" s="591"/>
      <c r="P13" s="591"/>
      <c r="Q13" s="345"/>
    </row>
    <row r="14" spans="1:17" ht="16.5" customHeight="1" thickTop="1">
      <c r="A14" s="343"/>
      <c r="B14" s="351"/>
      <c r="C14" s="344"/>
      <c r="D14" s="590"/>
      <c r="E14" s="590"/>
      <c r="F14" s="590"/>
      <c r="G14" s="590"/>
      <c r="H14" s="590"/>
      <c r="I14" s="344"/>
      <c r="J14" s="349"/>
      <c r="K14" s="344"/>
      <c r="L14" s="353"/>
      <c r="M14" s="353"/>
      <c r="N14" s="353"/>
      <c r="O14" s="353"/>
      <c r="P14" s="353"/>
      <c r="Q14" s="345"/>
    </row>
    <row r="15" spans="1:17" ht="14.25">
      <c r="A15" s="343"/>
      <c r="B15" s="344"/>
      <c r="C15" s="344"/>
      <c r="D15" s="353"/>
      <c r="E15" s="353"/>
      <c r="F15" s="353"/>
      <c r="G15" s="353"/>
      <c r="H15" s="353"/>
      <c r="I15" s="344"/>
      <c r="J15" s="344"/>
      <c r="K15" s="344"/>
      <c r="L15" s="353"/>
      <c r="M15" s="353"/>
      <c r="N15" s="353"/>
      <c r="O15" s="353"/>
      <c r="P15" s="353"/>
      <c r="Q15" s="345"/>
    </row>
    <row r="16" spans="1:17" ht="14.25" customHeight="1">
      <c r="A16" s="343"/>
      <c r="B16" s="603" t="s">
        <v>271</v>
      </c>
      <c r="C16" s="344"/>
      <c r="D16" s="590" t="s">
        <v>275</v>
      </c>
      <c r="E16" s="590"/>
      <c r="F16" s="590"/>
      <c r="G16" s="590"/>
      <c r="H16" s="590"/>
      <c r="I16" s="344"/>
      <c r="J16" s="344"/>
      <c r="K16" s="344"/>
      <c r="L16" s="590" t="s">
        <v>272</v>
      </c>
      <c r="M16" s="591"/>
      <c r="N16" s="591"/>
      <c r="O16" s="591"/>
      <c r="P16" s="591"/>
      <c r="Q16" s="345"/>
    </row>
    <row r="17" spans="1:17" ht="15" customHeight="1" thickBot="1">
      <c r="A17" s="343"/>
      <c r="B17" s="604"/>
      <c r="C17" s="344"/>
      <c r="D17" s="590"/>
      <c r="E17" s="590"/>
      <c r="F17" s="590"/>
      <c r="G17" s="590"/>
      <c r="H17" s="590"/>
      <c r="I17" s="344"/>
      <c r="J17" s="344"/>
      <c r="K17" s="344"/>
      <c r="L17" s="591"/>
      <c r="M17" s="591"/>
      <c r="N17" s="591"/>
      <c r="O17" s="591"/>
      <c r="P17" s="591"/>
      <c r="Q17" s="345"/>
    </row>
    <row r="18" spans="1:17" ht="15" customHeight="1" thickTop="1">
      <c r="A18" s="343"/>
      <c r="B18" s="349"/>
      <c r="C18" s="344"/>
      <c r="D18" s="590"/>
      <c r="E18" s="590"/>
      <c r="F18" s="590"/>
      <c r="G18" s="590"/>
      <c r="H18" s="590"/>
      <c r="I18" s="344"/>
      <c r="J18" s="344"/>
      <c r="K18" s="344"/>
      <c r="L18" s="339"/>
      <c r="M18" s="339"/>
      <c r="N18" s="339"/>
      <c r="O18" s="339"/>
      <c r="P18" s="339"/>
      <c r="Q18" s="345"/>
    </row>
    <row r="19" spans="1:17" ht="15" customHeight="1">
      <c r="A19" s="343"/>
      <c r="B19" s="349"/>
      <c r="C19" s="344"/>
      <c r="D19" s="590"/>
      <c r="E19" s="590"/>
      <c r="F19" s="590"/>
      <c r="G19" s="590"/>
      <c r="H19" s="590"/>
      <c r="I19" s="344"/>
      <c r="J19" s="344"/>
      <c r="K19" s="344"/>
      <c r="L19" s="339"/>
      <c r="M19" s="339"/>
      <c r="N19" s="339"/>
      <c r="O19" s="339"/>
      <c r="P19" s="339"/>
      <c r="Q19" s="345"/>
    </row>
    <row r="20" spans="1:17" ht="14.25" customHeight="1">
      <c r="A20" s="343"/>
      <c r="B20" s="349"/>
      <c r="C20" s="344"/>
      <c r="D20" s="352"/>
      <c r="E20" s="352"/>
      <c r="F20" s="352"/>
      <c r="G20" s="352"/>
      <c r="H20" s="352"/>
      <c r="I20" s="344"/>
      <c r="J20" s="344"/>
      <c r="K20" s="344"/>
      <c r="L20" s="339"/>
      <c r="M20" s="339"/>
      <c r="N20" s="339"/>
      <c r="O20" s="339"/>
      <c r="P20" s="339"/>
      <c r="Q20" s="345"/>
    </row>
    <row r="21" spans="1:17" ht="19.5" customHeight="1">
      <c r="A21" s="343"/>
      <c r="B21" s="592" t="s">
        <v>277</v>
      </c>
      <c r="C21" s="592"/>
      <c r="D21" s="592"/>
      <c r="E21" s="592" t="s">
        <v>284</v>
      </c>
      <c r="F21" s="592"/>
      <c r="G21" s="592"/>
      <c r="H21" s="592"/>
      <c r="I21" s="592"/>
      <c r="J21" s="592"/>
      <c r="K21" s="592"/>
      <c r="L21" s="361"/>
      <c r="M21" s="592" t="s">
        <v>290</v>
      </c>
      <c r="N21" s="592"/>
      <c r="O21" s="592"/>
      <c r="P21" s="592"/>
      <c r="Q21" s="345"/>
    </row>
    <row r="22" spans="1:17" ht="15">
      <c r="A22" s="343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55"/>
      <c r="M22" s="346"/>
      <c r="N22" s="346"/>
      <c r="O22" s="346"/>
      <c r="P22" s="346"/>
      <c r="Q22" s="345"/>
    </row>
    <row r="23" spans="1:17" ht="15">
      <c r="A23" s="343"/>
      <c r="B23" s="346" t="s">
        <v>289</v>
      </c>
      <c r="C23" s="346"/>
      <c r="D23" s="346"/>
      <c r="E23" s="346"/>
      <c r="F23" s="346"/>
      <c r="G23" s="346"/>
      <c r="H23" s="346"/>
      <c r="I23" s="346"/>
      <c r="J23" s="346"/>
      <c r="K23" s="357"/>
      <c r="L23" s="360"/>
      <c r="M23" s="360"/>
      <c r="N23" s="360"/>
      <c r="O23" s="360"/>
      <c r="P23" s="360" t="s">
        <v>286</v>
      </c>
      <c r="Q23" s="345"/>
    </row>
    <row r="24" spans="1:17" ht="15">
      <c r="A24" s="343"/>
      <c r="B24" s="357"/>
      <c r="C24" s="357"/>
      <c r="D24" s="346"/>
      <c r="E24" s="346"/>
      <c r="F24" s="346"/>
      <c r="G24" s="346"/>
      <c r="H24" s="346"/>
      <c r="I24" s="346"/>
      <c r="J24" s="346"/>
      <c r="K24" s="357"/>
      <c r="L24" s="360"/>
      <c r="M24" s="360"/>
      <c r="N24" s="360"/>
      <c r="O24" s="360"/>
      <c r="P24" s="359"/>
      <c r="Q24" s="345"/>
    </row>
    <row r="25" spans="1:17" ht="15">
      <c r="A25" s="343"/>
      <c r="B25" s="346" t="s">
        <v>288</v>
      </c>
      <c r="C25" s="346"/>
      <c r="D25" s="346"/>
      <c r="E25" s="346"/>
      <c r="F25" s="346"/>
      <c r="G25" s="346"/>
      <c r="H25" s="346"/>
      <c r="I25" s="346"/>
      <c r="J25" s="346"/>
      <c r="K25" s="357"/>
      <c r="L25" s="360"/>
      <c r="M25" s="360"/>
      <c r="N25" s="360"/>
      <c r="O25" s="360"/>
      <c r="P25" s="360" t="s">
        <v>286</v>
      </c>
      <c r="Q25" s="345"/>
    </row>
    <row r="26" spans="1:17" ht="15">
      <c r="A26" s="343"/>
      <c r="B26" s="357"/>
      <c r="C26" s="357"/>
      <c r="D26" s="346"/>
      <c r="E26" s="346"/>
      <c r="F26" s="346"/>
      <c r="G26" s="346"/>
      <c r="H26" s="346"/>
      <c r="I26" s="346"/>
      <c r="J26" s="346"/>
      <c r="K26" s="357"/>
      <c r="L26" s="360"/>
      <c r="M26" s="360"/>
      <c r="N26" s="360"/>
      <c r="O26" s="360"/>
      <c r="P26" s="359"/>
      <c r="Q26" s="345"/>
    </row>
    <row r="27" spans="1:17" ht="15">
      <c r="A27" s="343"/>
      <c r="B27" s="346" t="s">
        <v>285</v>
      </c>
      <c r="C27" s="346"/>
      <c r="D27" s="346"/>
      <c r="E27" s="346"/>
      <c r="F27" s="346"/>
      <c r="G27" s="346"/>
      <c r="H27" s="346"/>
      <c r="I27" s="346"/>
      <c r="J27" s="346"/>
      <c r="K27" s="357"/>
      <c r="L27" s="360"/>
      <c r="M27" s="360"/>
      <c r="N27" s="360"/>
      <c r="O27" s="360"/>
      <c r="P27" s="360" t="s">
        <v>308</v>
      </c>
      <c r="Q27" s="345"/>
    </row>
    <row r="28" spans="1:17" ht="15">
      <c r="A28" s="343"/>
      <c r="B28" s="346"/>
      <c r="C28" s="346"/>
      <c r="D28" s="346"/>
      <c r="E28" s="346"/>
      <c r="F28" s="346"/>
      <c r="G28" s="346"/>
      <c r="H28" s="346"/>
      <c r="I28" s="346"/>
      <c r="J28" s="346"/>
      <c r="K28" s="357"/>
      <c r="L28" s="359"/>
      <c r="M28" s="359"/>
      <c r="N28" s="359"/>
      <c r="O28" s="359"/>
      <c r="P28" s="359"/>
      <c r="Q28" s="345"/>
    </row>
    <row r="29" spans="1:17" ht="15">
      <c r="A29" s="343"/>
      <c r="B29" s="346" t="s">
        <v>287</v>
      </c>
      <c r="C29" s="346"/>
      <c r="D29" s="346"/>
      <c r="E29" s="346"/>
      <c r="F29" s="346"/>
      <c r="G29" s="346"/>
      <c r="H29" s="346"/>
      <c r="I29" s="346"/>
      <c r="J29" s="346"/>
      <c r="K29" s="357"/>
      <c r="L29" s="360"/>
      <c r="M29" s="360"/>
      <c r="N29" s="360"/>
      <c r="O29" s="360"/>
      <c r="P29" s="360" t="s">
        <v>286</v>
      </c>
      <c r="Q29" s="345"/>
    </row>
    <row r="30" spans="1:17" ht="15">
      <c r="A30" s="343"/>
      <c r="B30" s="346"/>
      <c r="C30" s="346"/>
      <c r="D30" s="346"/>
      <c r="E30" s="346"/>
      <c r="F30" s="346"/>
      <c r="G30" s="346"/>
      <c r="H30" s="346"/>
      <c r="I30" s="346"/>
      <c r="J30" s="346"/>
      <c r="K30" s="359"/>
      <c r="L30" s="359"/>
      <c r="M30" s="359"/>
      <c r="N30" s="359"/>
      <c r="O30" s="359"/>
      <c r="P30" s="359"/>
      <c r="Q30" s="345"/>
    </row>
    <row r="31" spans="1:17" ht="15">
      <c r="A31" s="343"/>
      <c r="B31" s="346" t="s">
        <v>292</v>
      </c>
      <c r="C31" s="346"/>
      <c r="D31" s="346"/>
      <c r="E31" s="346"/>
      <c r="F31" s="346"/>
      <c r="G31" s="346"/>
      <c r="H31" s="346"/>
      <c r="I31" s="346"/>
      <c r="J31" s="346"/>
      <c r="K31" s="346"/>
      <c r="L31" s="360"/>
      <c r="M31" s="360"/>
      <c r="N31" s="360"/>
      <c r="O31" s="360"/>
      <c r="P31" s="360" t="s">
        <v>286</v>
      </c>
      <c r="Q31" s="345"/>
    </row>
    <row r="32" spans="1:17" ht="15">
      <c r="A32" s="343"/>
      <c r="B32" s="346"/>
      <c r="C32" s="346"/>
      <c r="D32" s="346"/>
      <c r="E32" s="346"/>
      <c r="F32" s="346"/>
      <c r="G32" s="346"/>
      <c r="H32" s="346"/>
      <c r="I32" s="346"/>
      <c r="J32" s="346"/>
      <c r="K32" s="358"/>
      <c r="L32" s="358"/>
      <c r="M32" s="358"/>
      <c r="N32" s="358"/>
      <c r="O32" s="358"/>
      <c r="P32" s="358"/>
      <c r="Q32" s="345"/>
    </row>
    <row r="33" spans="1:17" ht="15">
      <c r="A33" s="343"/>
      <c r="B33" s="346" t="s">
        <v>291</v>
      </c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5"/>
    </row>
    <row r="34" spans="1:17" ht="15">
      <c r="A34" s="343"/>
      <c r="B34" s="346"/>
      <c r="C34" s="346"/>
      <c r="D34" s="346"/>
      <c r="E34" s="346"/>
      <c r="F34" s="346"/>
      <c r="G34" s="346"/>
      <c r="H34" s="346"/>
      <c r="I34" s="346"/>
      <c r="J34" s="346"/>
      <c r="K34" s="358"/>
      <c r="L34" s="358"/>
      <c r="M34" s="358"/>
      <c r="N34" s="358"/>
      <c r="O34" s="358"/>
      <c r="P34" s="358"/>
      <c r="Q34" s="345"/>
    </row>
    <row r="35" spans="1:17" ht="19.5" customHeight="1">
      <c r="A35" s="343"/>
      <c r="B35" s="592" t="s">
        <v>278</v>
      </c>
      <c r="C35" s="592"/>
      <c r="D35" s="592"/>
      <c r="E35" s="592" t="s">
        <v>279</v>
      </c>
      <c r="F35" s="592"/>
      <c r="G35" s="592"/>
      <c r="H35" s="592"/>
      <c r="I35" s="592"/>
      <c r="J35" s="592"/>
      <c r="K35" s="592"/>
      <c r="L35" s="592"/>
      <c r="M35" s="592"/>
      <c r="N35" s="592"/>
      <c r="O35" s="592"/>
      <c r="P35" s="592"/>
      <c r="Q35" s="345"/>
    </row>
    <row r="36" spans="1:17" ht="15">
      <c r="A36" s="343"/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5"/>
    </row>
    <row r="37" spans="1:17" ht="15">
      <c r="A37" s="343"/>
      <c r="B37" s="346" t="s">
        <v>293</v>
      </c>
      <c r="C37" s="346"/>
      <c r="D37" s="346"/>
      <c r="E37" s="346"/>
      <c r="F37" s="346"/>
      <c r="G37" s="346"/>
      <c r="H37" s="346"/>
      <c r="I37" s="346"/>
      <c r="J37" s="346"/>
      <c r="K37" s="346"/>
      <c r="L37" s="360"/>
      <c r="M37" s="360"/>
      <c r="N37" s="360"/>
      <c r="O37" s="360"/>
      <c r="P37" s="360" t="s">
        <v>286</v>
      </c>
      <c r="Q37" s="345"/>
    </row>
    <row r="38" spans="1:17" ht="15">
      <c r="A38" s="343"/>
      <c r="B38" s="346"/>
      <c r="C38" s="346"/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6"/>
      <c r="Q38" s="345"/>
    </row>
    <row r="39" spans="1:17" ht="15">
      <c r="A39" s="343"/>
      <c r="B39" s="346" t="s">
        <v>294</v>
      </c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60" t="s">
        <v>286</v>
      </c>
      <c r="Q39" s="345"/>
    </row>
    <row r="40" spans="1:17" ht="15">
      <c r="A40" s="343"/>
      <c r="B40" s="346"/>
      <c r="C40" s="346"/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5"/>
    </row>
    <row r="41" spans="1:17" ht="15">
      <c r="A41" s="343"/>
      <c r="B41" s="346" t="s">
        <v>300</v>
      </c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60" t="s">
        <v>286</v>
      </c>
      <c r="Q41" s="345"/>
    </row>
    <row r="42" spans="1:17" ht="15">
      <c r="A42" s="343"/>
      <c r="B42" s="346"/>
      <c r="C42" s="346"/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5"/>
    </row>
    <row r="43" spans="1:17" ht="15">
      <c r="A43" s="343"/>
      <c r="B43" s="346" t="s">
        <v>295</v>
      </c>
      <c r="C43" s="346"/>
      <c r="D43" s="346"/>
      <c r="E43" s="346"/>
      <c r="F43" s="346"/>
      <c r="G43" s="346"/>
      <c r="H43" s="346"/>
      <c r="I43" s="346"/>
      <c r="J43" s="346"/>
      <c r="K43" s="346"/>
      <c r="L43" s="346"/>
      <c r="M43" s="346"/>
      <c r="N43" s="346"/>
      <c r="O43" s="346"/>
      <c r="P43" s="360" t="s">
        <v>286</v>
      </c>
      <c r="Q43" s="345"/>
    </row>
    <row r="44" spans="1:17" ht="15">
      <c r="A44" s="343"/>
      <c r="B44" s="346"/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5"/>
    </row>
    <row r="45" spans="1:17" ht="15">
      <c r="A45" s="343"/>
      <c r="B45" s="346" t="s">
        <v>296</v>
      </c>
      <c r="C45" s="346"/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60" t="s">
        <v>286</v>
      </c>
      <c r="Q45" s="345"/>
    </row>
    <row r="46" spans="1:17" ht="15">
      <c r="A46" s="343"/>
      <c r="B46" s="346"/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5"/>
    </row>
    <row r="47" spans="1:17" ht="15">
      <c r="A47" s="343"/>
      <c r="B47" s="346" t="s">
        <v>291</v>
      </c>
      <c r="C47" s="346"/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5"/>
    </row>
    <row r="48" spans="1:17" ht="15">
      <c r="A48" s="343"/>
      <c r="B48" s="346"/>
      <c r="C48" s="346"/>
      <c r="D48" s="346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5"/>
    </row>
    <row r="49" spans="1:17" ht="19.5" customHeight="1">
      <c r="A49" s="343"/>
      <c r="B49" s="592" t="s">
        <v>280</v>
      </c>
      <c r="C49" s="592"/>
      <c r="D49" s="592"/>
      <c r="E49" s="592" t="s">
        <v>281</v>
      </c>
      <c r="F49" s="592"/>
      <c r="G49" s="592"/>
      <c r="H49" s="592"/>
      <c r="I49" s="592"/>
      <c r="J49" s="592"/>
      <c r="K49" s="592"/>
      <c r="L49" s="592"/>
      <c r="M49" s="592"/>
      <c r="N49" s="592"/>
      <c r="O49" s="592"/>
      <c r="P49" s="592"/>
      <c r="Q49" s="345"/>
    </row>
    <row r="50" spans="1:17" ht="14.25">
      <c r="A50" s="343"/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5"/>
    </row>
    <row r="51" spans="1:17" ht="15" customHeight="1">
      <c r="A51" s="343"/>
      <c r="B51" s="365" t="s">
        <v>301</v>
      </c>
      <c r="C51" s="363"/>
      <c r="D51" s="363"/>
      <c r="E51" s="363"/>
      <c r="F51" s="363"/>
      <c r="G51" s="363"/>
      <c r="H51" s="363"/>
      <c r="I51" s="363"/>
      <c r="J51" s="363"/>
      <c r="K51" s="363"/>
      <c r="L51" s="363"/>
      <c r="M51" s="363"/>
      <c r="N51" s="363"/>
      <c r="O51" s="360"/>
      <c r="P51" s="360"/>
      <c r="Q51" s="345"/>
    </row>
    <row r="52" spans="1:17" ht="15" customHeight="1">
      <c r="A52" s="343"/>
      <c r="B52" s="363"/>
      <c r="C52" s="363"/>
      <c r="D52" s="363"/>
      <c r="E52" s="363"/>
      <c r="F52" s="363"/>
      <c r="G52" s="363"/>
      <c r="H52" s="363"/>
      <c r="I52" s="363"/>
      <c r="J52" s="363"/>
      <c r="K52" s="363"/>
      <c r="L52" s="363"/>
      <c r="M52" s="363"/>
      <c r="N52" s="363"/>
      <c r="O52" s="360"/>
      <c r="P52" s="360"/>
      <c r="Q52" s="345"/>
    </row>
    <row r="53" spans="1:17" ht="14.25" customHeight="1">
      <c r="A53" s="343"/>
      <c r="B53" s="363" t="s">
        <v>302</v>
      </c>
      <c r="C53" s="363"/>
      <c r="D53" s="363"/>
      <c r="E53" s="363"/>
      <c r="F53" s="363"/>
      <c r="G53" s="363"/>
      <c r="H53" s="363"/>
      <c r="I53" s="363"/>
      <c r="J53" s="363"/>
      <c r="K53" s="352"/>
      <c r="L53" s="352"/>
      <c r="M53" s="352"/>
      <c r="N53" s="352"/>
      <c r="O53" s="363"/>
      <c r="P53" s="360" t="s">
        <v>286</v>
      </c>
      <c r="Q53" s="345"/>
    </row>
    <row r="54" spans="1:17" ht="14.25" customHeight="1">
      <c r="A54" s="343"/>
      <c r="B54" s="357"/>
      <c r="C54" s="357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45"/>
    </row>
    <row r="55" spans="1:17" ht="14.25" customHeight="1">
      <c r="A55" s="343"/>
      <c r="B55" s="363" t="s">
        <v>303</v>
      </c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0" t="s">
        <v>286</v>
      </c>
      <c r="Q55" s="345"/>
    </row>
    <row r="56" spans="1:17" ht="14.25" customHeight="1">
      <c r="A56" s="343"/>
      <c r="B56" s="364" t="s">
        <v>305</v>
      </c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45"/>
    </row>
    <row r="57" spans="1:17" ht="14.25" customHeight="1">
      <c r="A57" s="343"/>
      <c r="B57" s="364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45"/>
    </row>
    <row r="58" spans="1:17" ht="14.25" customHeight="1">
      <c r="A58" s="343"/>
      <c r="B58" s="346" t="s">
        <v>304</v>
      </c>
      <c r="C58" s="346"/>
      <c r="D58" s="346"/>
      <c r="E58" s="346"/>
      <c r="F58" s="346"/>
      <c r="G58" s="346"/>
      <c r="H58" s="363"/>
      <c r="I58" s="363"/>
      <c r="J58" s="363"/>
      <c r="K58" s="363"/>
      <c r="L58" s="363"/>
      <c r="M58" s="363"/>
      <c r="N58" s="363"/>
      <c r="O58" s="363"/>
      <c r="P58" s="363"/>
      <c r="Q58" s="345"/>
    </row>
    <row r="59" spans="1:17" ht="15">
      <c r="A59" s="343"/>
      <c r="B59" s="357"/>
      <c r="C59" s="357"/>
      <c r="D59" s="357"/>
      <c r="E59" s="357"/>
      <c r="F59" s="357"/>
      <c r="G59" s="357"/>
      <c r="H59" s="346"/>
      <c r="I59" s="344"/>
      <c r="J59" s="344"/>
      <c r="K59" s="344"/>
      <c r="L59" s="344"/>
      <c r="M59" s="344"/>
      <c r="N59" s="344"/>
      <c r="O59" s="344"/>
      <c r="P59" s="344"/>
      <c r="Q59" s="345"/>
    </row>
    <row r="60" spans="1:17" ht="19.5" customHeight="1">
      <c r="A60" s="343"/>
      <c r="B60" s="362" t="s">
        <v>297</v>
      </c>
      <c r="C60" s="362"/>
      <c r="D60" s="362"/>
      <c r="E60" s="354"/>
      <c r="F60" s="354"/>
      <c r="G60" s="354"/>
      <c r="H60" s="354"/>
      <c r="I60" s="354"/>
      <c r="J60" s="354"/>
      <c r="K60" s="354"/>
      <c r="L60" s="354"/>
      <c r="M60" s="354"/>
      <c r="N60" s="354"/>
      <c r="O60" s="354"/>
      <c r="P60" s="354"/>
      <c r="Q60" s="345"/>
    </row>
    <row r="61" spans="1:17" ht="14.25">
      <c r="A61" s="343"/>
      <c r="B61" s="344"/>
      <c r="C61" s="344"/>
      <c r="D61" s="344"/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344"/>
      <c r="P61" s="344"/>
      <c r="Q61" s="345"/>
    </row>
    <row r="62" spans="1:17" ht="14.25" customHeight="1">
      <c r="A62" s="343"/>
      <c r="B62" s="590" t="s">
        <v>298</v>
      </c>
      <c r="C62" s="590"/>
      <c r="D62" s="590"/>
      <c r="E62" s="590"/>
      <c r="F62" s="590"/>
      <c r="G62" s="590"/>
      <c r="H62" s="590"/>
      <c r="I62" s="590"/>
      <c r="J62" s="590"/>
      <c r="K62" s="590"/>
      <c r="L62" s="590"/>
      <c r="M62" s="590"/>
      <c r="N62" s="590"/>
      <c r="O62" s="590"/>
      <c r="P62" s="590"/>
      <c r="Q62" s="345"/>
    </row>
    <row r="63" spans="1:17" ht="14.25">
      <c r="A63" s="343"/>
      <c r="B63" s="590"/>
      <c r="C63" s="590"/>
      <c r="D63" s="590"/>
      <c r="E63" s="590"/>
      <c r="F63" s="590"/>
      <c r="G63" s="590"/>
      <c r="H63" s="590"/>
      <c r="I63" s="590"/>
      <c r="J63" s="590"/>
      <c r="K63" s="590"/>
      <c r="L63" s="590"/>
      <c r="M63" s="590"/>
      <c r="N63" s="590"/>
      <c r="O63" s="590"/>
      <c r="P63" s="590"/>
      <c r="Q63" s="345"/>
    </row>
    <row r="64" spans="1:17" ht="14.25">
      <c r="A64" s="343"/>
      <c r="B64" s="590"/>
      <c r="C64" s="590"/>
      <c r="D64" s="590"/>
      <c r="E64" s="590"/>
      <c r="F64" s="590"/>
      <c r="G64" s="590"/>
      <c r="H64" s="590"/>
      <c r="I64" s="590"/>
      <c r="J64" s="590"/>
      <c r="K64" s="590"/>
      <c r="L64" s="590"/>
      <c r="M64" s="590"/>
      <c r="N64" s="590"/>
      <c r="O64" s="590"/>
      <c r="P64" s="590"/>
      <c r="Q64" s="345"/>
    </row>
    <row r="65" spans="1:17" ht="14.25">
      <c r="A65" s="343"/>
      <c r="B65" s="590"/>
      <c r="C65" s="590"/>
      <c r="D65" s="590"/>
      <c r="E65" s="590"/>
      <c r="F65" s="590"/>
      <c r="G65" s="590"/>
      <c r="H65" s="590"/>
      <c r="I65" s="590"/>
      <c r="J65" s="590"/>
      <c r="K65" s="590"/>
      <c r="L65" s="590"/>
      <c r="M65" s="590"/>
      <c r="N65" s="590"/>
      <c r="O65" s="590"/>
      <c r="P65" s="590"/>
      <c r="Q65" s="345"/>
    </row>
    <row r="66" spans="1:17" ht="14.25">
      <c r="A66" s="343"/>
      <c r="B66" s="590"/>
      <c r="C66" s="590"/>
      <c r="D66" s="590"/>
      <c r="E66" s="590"/>
      <c r="F66" s="590"/>
      <c r="G66" s="590"/>
      <c r="H66" s="590"/>
      <c r="I66" s="590"/>
      <c r="J66" s="590"/>
      <c r="K66" s="590"/>
      <c r="L66" s="590"/>
      <c r="M66" s="590"/>
      <c r="N66" s="590"/>
      <c r="O66" s="590"/>
      <c r="P66" s="590"/>
      <c r="Q66" s="345"/>
    </row>
    <row r="67" spans="1:17" ht="15" thickBot="1">
      <c r="A67" s="366"/>
      <c r="B67" s="367"/>
      <c r="C67" s="367"/>
      <c r="D67" s="367"/>
      <c r="E67" s="367"/>
      <c r="F67" s="367"/>
      <c r="G67" s="367"/>
      <c r="H67" s="367"/>
      <c r="I67" s="367"/>
      <c r="J67" s="367"/>
      <c r="K67" s="367"/>
      <c r="L67" s="367"/>
      <c r="M67" s="367"/>
      <c r="N67" s="367"/>
      <c r="O67" s="367"/>
      <c r="P67" s="367"/>
      <c r="Q67" s="368"/>
    </row>
    <row r="68" ht="15" thickTop="1"/>
    <row r="69" ht="14.25"/>
  </sheetData>
  <sheetProtection password="EB2D" sheet="1" selectLockedCells="1" selectUnlockedCells="1"/>
  <mergeCells count="21">
    <mergeCell ref="J12:J13"/>
    <mergeCell ref="B35:D35"/>
    <mergeCell ref="D8:H10"/>
    <mergeCell ref="B49:D49"/>
    <mergeCell ref="D2:M3"/>
    <mergeCell ref="B8:B9"/>
    <mergeCell ref="B12:B13"/>
    <mergeCell ref="B16:B17"/>
    <mergeCell ref="D16:H19"/>
    <mergeCell ref="L8:P9"/>
    <mergeCell ref="J8:J9"/>
    <mergeCell ref="L16:P17"/>
    <mergeCell ref="B5:P5"/>
    <mergeCell ref="D12:H14"/>
    <mergeCell ref="B62:P66"/>
    <mergeCell ref="B21:D21"/>
    <mergeCell ref="E21:K21"/>
    <mergeCell ref="M21:P21"/>
    <mergeCell ref="E35:P35"/>
    <mergeCell ref="L12:P13"/>
    <mergeCell ref="E49:P49"/>
  </mergeCells>
  <printOptions horizontalCentered="1"/>
  <pageMargins left="0.3937007874015748" right="0.3937007874015748" top="0.984251968503937" bottom="1.1811023622047245" header="0.5118110236220472" footer="0.5118110236220472"/>
  <pageSetup horizontalDpi="300" verticalDpi="300" orientation="portrait" paperSize="9" scale="68" r:id="rId4"/>
  <headerFooter alignWithMargins="0">
    <oddHeader>&amp;C&amp;"Arial,Grassetto"&amp;14CONTRIBUTO CONCESSORIO&amp;R&amp;"Arial,Corsivo" release 2.0</oddHeader>
    <oddFooter>&amp;L&amp;D&amp;CComune di MIRANO - 3° Settore - Pianificazione, Uso e Tutela del Territorio
Servizio Edilizia Privata
C.F. 82002010278 - P.I. 00649390275
Segreteria: tel. +39-041-57.98.456/467/481 fax +39-041-57.98.410&amp;R&amp;P di &amp;N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2">
    <tabColor indexed="42"/>
  </sheetPr>
  <dimension ref="A1:D1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152" bestFit="1" customWidth="1"/>
    <col min="2" max="2" width="28.8515625" style="140" bestFit="1" customWidth="1"/>
    <col min="3" max="3" width="14.421875" style="140" bestFit="1" customWidth="1"/>
    <col min="4" max="4" width="13.57421875" style="153" bestFit="1" customWidth="1"/>
    <col min="5" max="16384" width="9.140625" style="140" customWidth="1"/>
  </cols>
  <sheetData>
    <row r="1" spans="1:4" s="133" customFormat="1" ht="12.75">
      <c r="A1" s="108" t="s">
        <v>2</v>
      </c>
      <c r="B1" s="109" t="s">
        <v>0</v>
      </c>
      <c r="C1" s="109" t="s">
        <v>1</v>
      </c>
      <c r="D1" s="110" t="s">
        <v>4</v>
      </c>
    </row>
    <row r="2" spans="1:4" s="137" customFormat="1" ht="12.75">
      <c r="A2" s="134" t="s">
        <v>39</v>
      </c>
      <c r="B2" s="135" t="s">
        <v>37</v>
      </c>
      <c r="C2" s="135" t="s">
        <v>17</v>
      </c>
      <c r="D2" s="136">
        <v>3.17</v>
      </c>
    </row>
    <row r="3" spans="1:4" ht="12.75">
      <c r="A3" s="138" t="s">
        <v>39</v>
      </c>
      <c r="B3" s="139" t="s">
        <v>37</v>
      </c>
      <c r="C3" s="139" t="s">
        <v>18</v>
      </c>
      <c r="D3" s="136">
        <v>4.06</v>
      </c>
    </row>
    <row r="4" spans="1:4" ht="12.75">
      <c r="A4" s="138" t="s">
        <v>39</v>
      </c>
      <c r="B4" s="139" t="s">
        <v>19</v>
      </c>
      <c r="C4" s="139" t="s">
        <v>17</v>
      </c>
      <c r="D4" s="136">
        <v>2.23</v>
      </c>
    </row>
    <row r="5" spans="1:4" ht="12.75">
      <c r="A5" s="138" t="s">
        <v>39</v>
      </c>
      <c r="B5" s="141" t="s">
        <v>19</v>
      </c>
      <c r="C5" s="141" t="s">
        <v>18</v>
      </c>
      <c r="D5" s="142">
        <v>4.06</v>
      </c>
    </row>
    <row r="6" spans="1:4" ht="12.75">
      <c r="A6" s="143" t="s">
        <v>40</v>
      </c>
      <c r="B6" s="144" t="s">
        <v>37</v>
      </c>
      <c r="C6" s="144" t="s">
        <v>17</v>
      </c>
      <c r="D6" s="145">
        <v>3.17</v>
      </c>
    </row>
    <row r="7" spans="1:4" ht="12.75">
      <c r="A7" s="138" t="s">
        <v>40</v>
      </c>
      <c r="B7" s="139" t="s">
        <v>37</v>
      </c>
      <c r="C7" s="139" t="s">
        <v>18</v>
      </c>
      <c r="D7" s="136">
        <v>4.06</v>
      </c>
    </row>
    <row r="8" spans="1:4" ht="12.75">
      <c r="A8" s="138" t="s">
        <v>40</v>
      </c>
      <c r="B8" s="139" t="s">
        <v>19</v>
      </c>
      <c r="C8" s="139" t="s">
        <v>17</v>
      </c>
      <c r="D8" s="136">
        <v>2.23</v>
      </c>
    </row>
    <row r="9" spans="1:4" ht="12.75">
      <c r="A9" s="138" t="s">
        <v>40</v>
      </c>
      <c r="B9" s="141" t="s">
        <v>19</v>
      </c>
      <c r="C9" s="141" t="s">
        <v>18</v>
      </c>
      <c r="D9" s="142">
        <v>4.06</v>
      </c>
    </row>
    <row r="10" spans="1:4" ht="12.75">
      <c r="A10" s="143" t="s">
        <v>41</v>
      </c>
      <c r="B10" s="144" t="s">
        <v>37</v>
      </c>
      <c r="C10" s="144" t="s">
        <v>17</v>
      </c>
      <c r="D10" s="146">
        <v>3.97</v>
      </c>
    </row>
    <row r="11" spans="1:4" ht="12.75">
      <c r="A11" s="138" t="s">
        <v>41</v>
      </c>
      <c r="B11" s="139" t="s">
        <v>37</v>
      </c>
      <c r="C11" s="139" t="s">
        <v>18</v>
      </c>
      <c r="D11" s="136">
        <v>5.08</v>
      </c>
    </row>
    <row r="12" spans="1:4" ht="12.75">
      <c r="A12" s="138" t="s">
        <v>41</v>
      </c>
      <c r="B12" s="139" t="s">
        <v>20</v>
      </c>
      <c r="C12" s="139" t="s">
        <v>17</v>
      </c>
      <c r="D12" s="147">
        <v>8.35</v>
      </c>
    </row>
    <row r="13" spans="1:4" ht="12.75">
      <c r="A13" s="138" t="s">
        <v>41</v>
      </c>
      <c r="B13" s="139" t="s">
        <v>20</v>
      </c>
      <c r="C13" s="139" t="s">
        <v>18</v>
      </c>
      <c r="D13" s="136">
        <v>5.08</v>
      </c>
    </row>
    <row r="14" spans="1:4" ht="12.75">
      <c r="A14" s="138" t="s">
        <v>41</v>
      </c>
      <c r="B14" s="139" t="s">
        <v>19</v>
      </c>
      <c r="C14" s="139" t="s">
        <v>17</v>
      </c>
      <c r="D14" s="136">
        <v>2.78</v>
      </c>
    </row>
    <row r="15" spans="1:4" ht="12.75">
      <c r="A15" s="148" t="s">
        <v>41</v>
      </c>
      <c r="B15" s="141" t="s">
        <v>19</v>
      </c>
      <c r="C15" s="141" t="s">
        <v>18</v>
      </c>
      <c r="D15" s="142">
        <v>5.08</v>
      </c>
    </row>
    <row r="16" spans="1:4" ht="12.75">
      <c r="A16" s="143" t="s">
        <v>42</v>
      </c>
      <c r="B16" s="144" t="s">
        <v>37</v>
      </c>
      <c r="C16" s="144" t="s">
        <v>17</v>
      </c>
      <c r="D16" s="146">
        <v>3.97</v>
      </c>
    </row>
    <row r="17" spans="1:4" ht="12.75">
      <c r="A17" s="138" t="s">
        <v>42</v>
      </c>
      <c r="B17" s="139" t="s">
        <v>37</v>
      </c>
      <c r="C17" s="139" t="s">
        <v>18</v>
      </c>
      <c r="D17" s="136">
        <v>5.08</v>
      </c>
    </row>
    <row r="18" spans="1:4" ht="12.75">
      <c r="A18" s="138" t="s">
        <v>42</v>
      </c>
      <c r="B18" s="139" t="s">
        <v>20</v>
      </c>
      <c r="C18" s="139" t="s">
        <v>17</v>
      </c>
      <c r="D18" s="147">
        <v>8.35</v>
      </c>
    </row>
    <row r="19" spans="1:4" ht="12.75">
      <c r="A19" s="138" t="s">
        <v>42</v>
      </c>
      <c r="B19" s="139" t="s">
        <v>20</v>
      </c>
      <c r="C19" s="139" t="s">
        <v>18</v>
      </c>
      <c r="D19" s="136">
        <v>5.08</v>
      </c>
    </row>
    <row r="20" spans="1:4" ht="12.75">
      <c r="A20" s="138" t="s">
        <v>42</v>
      </c>
      <c r="B20" s="139" t="s">
        <v>19</v>
      </c>
      <c r="C20" s="139" t="s">
        <v>17</v>
      </c>
      <c r="D20" s="136">
        <v>2.78</v>
      </c>
    </row>
    <row r="21" spans="1:4" ht="12.75">
      <c r="A21" s="148" t="s">
        <v>42</v>
      </c>
      <c r="B21" s="141" t="s">
        <v>19</v>
      </c>
      <c r="C21" s="141" t="s">
        <v>18</v>
      </c>
      <c r="D21" s="142">
        <v>5.08</v>
      </c>
    </row>
    <row r="22" spans="1:4" ht="12.75">
      <c r="A22" s="143" t="s">
        <v>43</v>
      </c>
      <c r="B22" s="144" t="s">
        <v>37</v>
      </c>
      <c r="C22" s="144" t="s">
        <v>17</v>
      </c>
      <c r="D22" s="146">
        <v>3.97</v>
      </c>
    </row>
    <row r="23" spans="1:4" ht="12.75">
      <c r="A23" s="138" t="s">
        <v>43</v>
      </c>
      <c r="B23" s="139" t="s">
        <v>37</v>
      </c>
      <c r="C23" s="139" t="s">
        <v>18</v>
      </c>
      <c r="D23" s="136">
        <v>5.08</v>
      </c>
    </row>
    <row r="24" spans="1:4" ht="12.75">
      <c r="A24" s="138" t="s">
        <v>43</v>
      </c>
      <c r="B24" s="139" t="s">
        <v>20</v>
      </c>
      <c r="C24" s="139" t="s">
        <v>17</v>
      </c>
      <c r="D24" s="147">
        <v>8.35</v>
      </c>
    </row>
    <row r="25" spans="1:4" ht="12.75">
      <c r="A25" s="138" t="s">
        <v>43</v>
      </c>
      <c r="B25" s="139" t="s">
        <v>20</v>
      </c>
      <c r="C25" s="139" t="s">
        <v>18</v>
      </c>
      <c r="D25" s="136">
        <v>5.08</v>
      </c>
    </row>
    <row r="26" spans="1:4" ht="12.75">
      <c r="A26" s="138" t="s">
        <v>43</v>
      </c>
      <c r="B26" s="139" t="s">
        <v>19</v>
      </c>
      <c r="C26" s="139" t="s">
        <v>17</v>
      </c>
      <c r="D26" s="136">
        <v>2.78</v>
      </c>
    </row>
    <row r="27" spans="1:4" ht="12.75">
      <c r="A27" s="148" t="s">
        <v>43</v>
      </c>
      <c r="B27" s="141" t="s">
        <v>19</v>
      </c>
      <c r="C27" s="141" t="s">
        <v>18</v>
      </c>
      <c r="D27" s="142">
        <v>5.08</v>
      </c>
    </row>
    <row r="28" spans="1:4" ht="12.75">
      <c r="A28" s="143" t="s">
        <v>44</v>
      </c>
      <c r="B28" s="144" t="s">
        <v>37</v>
      </c>
      <c r="C28" s="144" t="s">
        <v>17</v>
      </c>
      <c r="D28" s="146">
        <v>3.97</v>
      </c>
    </row>
    <row r="29" spans="1:4" ht="12.75">
      <c r="A29" s="138" t="s">
        <v>44</v>
      </c>
      <c r="B29" s="139" t="s">
        <v>37</v>
      </c>
      <c r="C29" s="139" t="s">
        <v>18</v>
      </c>
      <c r="D29" s="136">
        <v>5.08</v>
      </c>
    </row>
    <row r="30" spans="1:4" ht="12.75">
      <c r="A30" s="138" t="s">
        <v>44</v>
      </c>
      <c r="B30" s="139" t="s">
        <v>20</v>
      </c>
      <c r="C30" s="139" t="s">
        <v>17</v>
      </c>
      <c r="D30" s="147">
        <v>8.35</v>
      </c>
    </row>
    <row r="31" spans="1:4" ht="12.75">
      <c r="A31" s="138" t="s">
        <v>44</v>
      </c>
      <c r="B31" s="139" t="s">
        <v>20</v>
      </c>
      <c r="C31" s="139" t="s">
        <v>18</v>
      </c>
      <c r="D31" s="136">
        <v>5.08</v>
      </c>
    </row>
    <row r="32" spans="1:4" ht="12.75">
      <c r="A32" s="138" t="s">
        <v>44</v>
      </c>
      <c r="B32" s="139" t="s">
        <v>19</v>
      </c>
      <c r="C32" s="139" t="s">
        <v>17</v>
      </c>
      <c r="D32" s="136">
        <v>2.78</v>
      </c>
    </row>
    <row r="33" spans="1:4" ht="12.75">
      <c r="A33" s="148" t="s">
        <v>44</v>
      </c>
      <c r="B33" s="141" t="s">
        <v>19</v>
      </c>
      <c r="C33" s="141" t="s">
        <v>18</v>
      </c>
      <c r="D33" s="142">
        <v>5.08</v>
      </c>
    </row>
    <row r="34" spans="1:4" ht="12.75">
      <c r="A34" s="143" t="s">
        <v>45</v>
      </c>
      <c r="B34" s="144" t="s">
        <v>37</v>
      </c>
      <c r="C34" s="144" t="s">
        <v>17</v>
      </c>
      <c r="D34" s="146">
        <v>3.97</v>
      </c>
    </row>
    <row r="35" spans="1:4" ht="12.75">
      <c r="A35" s="138" t="s">
        <v>45</v>
      </c>
      <c r="B35" s="139" t="s">
        <v>37</v>
      </c>
      <c r="C35" s="139" t="s">
        <v>18</v>
      </c>
      <c r="D35" s="136">
        <v>5.08</v>
      </c>
    </row>
    <row r="36" spans="1:4" ht="12.75">
      <c r="A36" s="138" t="s">
        <v>45</v>
      </c>
      <c r="B36" s="139" t="s">
        <v>20</v>
      </c>
      <c r="C36" s="139" t="s">
        <v>17</v>
      </c>
      <c r="D36" s="147">
        <v>8.35</v>
      </c>
    </row>
    <row r="37" spans="1:4" ht="12.75">
      <c r="A37" s="138" t="s">
        <v>45</v>
      </c>
      <c r="B37" s="139" t="s">
        <v>20</v>
      </c>
      <c r="C37" s="139" t="s">
        <v>18</v>
      </c>
      <c r="D37" s="136">
        <v>5.08</v>
      </c>
    </row>
    <row r="38" spans="1:4" ht="12.75">
      <c r="A38" s="138" t="s">
        <v>45</v>
      </c>
      <c r="B38" s="139" t="s">
        <v>19</v>
      </c>
      <c r="C38" s="139" t="s">
        <v>17</v>
      </c>
      <c r="D38" s="136">
        <v>2.78</v>
      </c>
    </row>
    <row r="39" spans="1:4" ht="12.75">
      <c r="A39" s="148" t="s">
        <v>45</v>
      </c>
      <c r="B39" s="141" t="s">
        <v>19</v>
      </c>
      <c r="C39" s="141" t="s">
        <v>18</v>
      </c>
      <c r="D39" s="142">
        <v>5.08</v>
      </c>
    </row>
    <row r="40" spans="1:4" ht="12.75">
      <c r="A40" s="143" t="s">
        <v>46</v>
      </c>
      <c r="B40" s="144" t="s">
        <v>37</v>
      </c>
      <c r="C40" s="144" t="s">
        <v>17</v>
      </c>
      <c r="D40" s="146">
        <v>3.97</v>
      </c>
    </row>
    <row r="41" spans="1:4" ht="12.75">
      <c r="A41" s="138" t="s">
        <v>46</v>
      </c>
      <c r="B41" s="139" t="s">
        <v>37</v>
      </c>
      <c r="C41" s="139" t="s">
        <v>18</v>
      </c>
      <c r="D41" s="136">
        <v>5.08</v>
      </c>
    </row>
    <row r="42" spans="1:4" ht="12.75">
      <c r="A42" s="138" t="s">
        <v>46</v>
      </c>
      <c r="B42" s="139" t="s">
        <v>20</v>
      </c>
      <c r="C42" s="139" t="s">
        <v>17</v>
      </c>
      <c r="D42" s="147">
        <v>8.35</v>
      </c>
    </row>
    <row r="43" spans="1:4" ht="12.75">
      <c r="A43" s="138" t="s">
        <v>46</v>
      </c>
      <c r="B43" s="139" t="s">
        <v>20</v>
      </c>
      <c r="C43" s="139" t="s">
        <v>18</v>
      </c>
      <c r="D43" s="136">
        <v>5.08</v>
      </c>
    </row>
    <row r="44" spans="1:4" ht="12.75">
      <c r="A44" s="138" t="s">
        <v>46</v>
      </c>
      <c r="B44" s="139" t="s">
        <v>19</v>
      </c>
      <c r="C44" s="139" t="s">
        <v>17</v>
      </c>
      <c r="D44" s="136">
        <v>2.78</v>
      </c>
    </row>
    <row r="45" spans="1:4" ht="12.75">
      <c r="A45" s="148" t="s">
        <v>46</v>
      </c>
      <c r="B45" s="141" t="s">
        <v>19</v>
      </c>
      <c r="C45" s="141" t="s">
        <v>18</v>
      </c>
      <c r="D45" s="142">
        <v>5.08</v>
      </c>
    </row>
    <row r="46" spans="1:4" ht="12.75">
      <c r="A46" s="143" t="s">
        <v>47</v>
      </c>
      <c r="B46" s="144" t="s">
        <v>37</v>
      </c>
      <c r="C46" s="144" t="s">
        <v>17</v>
      </c>
      <c r="D46" s="146">
        <v>3.97</v>
      </c>
    </row>
    <row r="47" spans="1:4" ht="12.75">
      <c r="A47" s="138" t="s">
        <v>47</v>
      </c>
      <c r="B47" s="139" t="s">
        <v>37</v>
      </c>
      <c r="C47" s="139" t="s">
        <v>18</v>
      </c>
      <c r="D47" s="136">
        <v>5.08</v>
      </c>
    </row>
    <row r="48" spans="1:4" ht="12.75">
      <c r="A48" s="138" t="s">
        <v>47</v>
      </c>
      <c r="B48" s="139" t="s">
        <v>20</v>
      </c>
      <c r="C48" s="139" t="s">
        <v>17</v>
      </c>
      <c r="D48" s="147">
        <v>8.35</v>
      </c>
    </row>
    <row r="49" spans="1:4" ht="12.75">
      <c r="A49" s="138" t="s">
        <v>47</v>
      </c>
      <c r="B49" s="139" t="s">
        <v>20</v>
      </c>
      <c r="C49" s="139" t="s">
        <v>18</v>
      </c>
      <c r="D49" s="136">
        <v>5.08</v>
      </c>
    </row>
    <row r="50" spans="1:4" ht="12.75">
      <c r="A50" s="138" t="s">
        <v>47</v>
      </c>
      <c r="B50" s="139" t="s">
        <v>19</v>
      </c>
      <c r="C50" s="139" t="s">
        <v>17</v>
      </c>
      <c r="D50" s="136">
        <v>2.78</v>
      </c>
    </row>
    <row r="51" spans="1:4" ht="12.75">
      <c r="A51" s="148" t="s">
        <v>47</v>
      </c>
      <c r="B51" s="141" t="s">
        <v>19</v>
      </c>
      <c r="C51" s="141" t="s">
        <v>18</v>
      </c>
      <c r="D51" s="142">
        <v>5.08</v>
      </c>
    </row>
    <row r="52" spans="1:4" ht="12.75">
      <c r="A52" s="143" t="s">
        <v>48</v>
      </c>
      <c r="B52" s="144" t="s">
        <v>37</v>
      </c>
      <c r="C52" s="144" t="s">
        <v>17</v>
      </c>
      <c r="D52" s="146">
        <v>3.97</v>
      </c>
    </row>
    <row r="53" spans="1:4" ht="12.75">
      <c r="A53" s="138" t="s">
        <v>48</v>
      </c>
      <c r="B53" s="139" t="s">
        <v>37</v>
      </c>
      <c r="C53" s="139" t="s">
        <v>18</v>
      </c>
      <c r="D53" s="136">
        <v>5.08</v>
      </c>
    </row>
    <row r="54" spans="1:4" ht="12.75">
      <c r="A54" s="138" t="s">
        <v>48</v>
      </c>
      <c r="B54" s="139" t="s">
        <v>20</v>
      </c>
      <c r="C54" s="139" t="s">
        <v>17</v>
      </c>
      <c r="D54" s="147">
        <v>8.35</v>
      </c>
    </row>
    <row r="55" spans="1:4" ht="12.75">
      <c r="A55" s="138" t="s">
        <v>48</v>
      </c>
      <c r="B55" s="139" t="s">
        <v>20</v>
      </c>
      <c r="C55" s="139" t="s">
        <v>18</v>
      </c>
      <c r="D55" s="136">
        <v>5.08</v>
      </c>
    </row>
    <row r="56" spans="1:4" ht="12.75">
      <c r="A56" s="138" t="s">
        <v>48</v>
      </c>
      <c r="B56" s="139" t="s">
        <v>19</v>
      </c>
      <c r="C56" s="139" t="s">
        <v>17</v>
      </c>
      <c r="D56" s="136">
        <v>2.78</v>
      </c>
    </row>
    <row r="57" spans="1:4" ht="12.75">
      <c r="A57" s="148" t="s">
        <v>48</v>
      </c>
      <c r="B57" s="141" t="s">
        <v>19</v>
      </c>
      <c r="C57" s="141" t="s">
        <v>18</v>
      </c>
      <c r="D57" s="142">
        <v>5.08</v>
      </c>
    </row>
    <row r="58" spans="1:4" ht="12.75">
      <c r="A58" s="143" t="s">
        <v>49</v>
      </c>
      <c r="B58" s="144" t="s">
        <v>37</v>
      </c>
      <c r="C58" s="144" t="s">
        <v>17</v>
      </c>
      <c r="D58" s="146">
        <v>3.97</v>
      </c>
    </row>
    <row r="59" spans="1:4" ht="12.75">
      <c r="A59" s="138" t="s">
        <v>49</v>
      </c>
      <c r="B59" s="139" t="s">
        <v>37</v>
      </c>
      <c r="C59" s="139" t="s">
        <v>18</v>
      </c>
      <c r="D59" s="136">
        <v>5.08</v>
      </c>
    </row>
    <row r="60" spans="1:4" ht="12.75">
      <c r="A60" s="138" t="s">
        <v>49</v>
      </c>
      <c r="B60" s="139" t="s">
        <v>20</v>
      </c>
      <c r="C60" s="139" t="s">
        <v>17</v>
      </c>
      <c r="D60" s="147">
        <v>8.35</v>
      </c>
    </row>
    <row r="61" spans="1:4" ht="12.75">
      <c r="A61" s="138" t="s">
        <v>49</v>
      </c>
      <c r="B61" s="139" t="s">
        <v>20</v>
      </c>
      <c r="C61" s="139" t="s">
        <v>18</v>
      </c>
      <c r="D61" s="136">
        <v>5.08</v>
      </c>
    </row>
    <row r="62" spans="1:4" ht="12.75">
      <c r="A62" s="138" t="s">
        <v>49</v>
      </c>
      <c r="B62" s="139" t="s">
        <v>19</v>
      </c>
      <c r="C62" s="139" t="s">
        <v>17</v>
      </c>
      <c r="D62" s="136">
        <v>2.78</v>
      </c>
    </row>
    <row r="63" spans="1:4" ht="12.75">
      <c r="A63" s="148" t="s">
        <v>49</v>
      </c>
      <c r="B63" s="141" t="s">
        <v>19</v>
      </c>
      <c r="C63" s="141" t="s">
        <v>18</v>
      </c>
      <c r="D63" s="142">
        <v>5.08</v>
      </c>
    </row>
    <row r="64" spans="1:4" ht="12.75">
      <c r="A64" s="143" t="s">
        <v>50</v>
      </c>
      <c r="B64" s="144" t="s">
        <v>37</v>
      </c>
      <c r="C64" s="144" t="s">
        <v>17</v>
      </c>
      <c r="D64" s="146">
        <v>3.97</v>
      </c>
    </row>
    <row r="65" spans="1:4" ht="12.75">
      <c r="A65" s="138" t="s">
        <v>50</v>
      </c>
      <c r="B65" s="139" t="s">
        <v>37</v>
      </c>
      <c r="C65" s="139" t="s">
        <v>18</v>
      </c>
      <c r="D65" s="136">
        <v>5.08</v>
      </c>
    </row>
    <row r="66" spans="1:4" ht="12.75">
      <c r="A66" s="138" t="s">
        <v>50</v>
      </c>
      <c r="B66" s="139" t="s">
        <v>20</v>
      </c>
      <c r="C66" s="139" t="s">
        <v>17</v>
      </c>
      <c r="D66" s="147">
        <v>8.35</v>
      </c>
    </row>
    <row r="67" spans="1:4" ht="12.75">
      <c r="A67" s="138" t="s">
        <v>50</v>
      </c>
      <c r="B67" s="139" t="s">
        <v>20</v>
      </c>
      <c r="C67" s="139" t="s">
        <v>18</v>
      </c>
      <c r="D67" s="136">
        <v>5.08</v>
      </c>
    </row>
    <row r="68" spans="1:4" ht="12.75">
      <c r="A68" s="138" t="s">
        <v>50</v>
      </c>
      <c r="B68" s="139" t="s">
        <v>19</v>
      </c>
      <c r="C68" s="139" t="s">
        <v>17</v>
      </c>
      <c r="D68" s="136">
        <v>2.78</v>
      </c>
    </row>
    <row r="69" spans="1:4" ht="12.75">
      <c r="A69" s="148" t="s">
        <v>50</v>
      </c>
      <c r="B69" s="141" t="s">
        <v>19</v>
      </c>
      <c r="C69" s="141" t="s">
        <v>18</v>
      </c>
      <c r="D69" s="142">
        <v>5.08</v>
      </c>
    </row>
    <row r="70" spans="1:4" ht="12.75">
      <c r="A70" s="143" t="s">
        <v>51</v>
      </c>
      <c r="B70" s="144" t="s">
        <v>37</v>
      </c>
      <c r="C70" s="144" t="s">
        <v>17</v>
      </c>
      <c r="D70" s="146">
        <v>3.97</v>
      </c>
    </row>
    <row r="71" spans="1:4" ht="12.75">
      <c r="A71" s="138" t="s">
        <v>51</v>
      </c>
      <c r="B71" s="139" t="s">
        <v>37</v>
      </c>
      <c r="C71" s="139" t="s">
        <v>18</v>
      </c>
      <c r="D71" s="136">
        <v>5.08</v>
      </c>
    </row>
    <row r="72" spans="1:4" ht="12.75">
      <c r="A72" s="138" t="s">
        <v>51</v>
      </c>
      <c r="B72" s="139" t="s">
        <v>20</v>
      </c>
      <c r="C72" s="139" t="s">
        <v>17</v>
      </c>
      <c r="D72" s="147">
        <v>8.35</v>
      </c>
    </row>
    <row r="73" spans="1:4" ht="12.75">
      <c r="A73" s="138" t="s">
        <v>51</v>
      </c>
      <c r="B73" s="139" t="s">
        <v>20</v>
      </c>
      <c r="C73" s="139" t="s">
        <v>18</v>
      </c>
      <c r="D73" s="136">
        <v>5.08</v>
      </c>
    </row>
    <row r="74" spans="1:4" ht="12.75">
      <c r="A74" s="138" t="s">
        <v>51</v>
      </c>
      <c r="B74" s="139" t="s">
        <v>19</v>
      </c>
      <c r="C74" s="139" t="s">
        <v>17</v>
      </c>
      <c r="D74" s="136">
        <v>2.78</v>
      </c>
    </row>
    <row r="75" spans="1:4" ht="12.75">
      <c r="A75" s="148" t="s">
        <v>51</v>
      </c>
      <c r="B75" s="141" t="s">
        <v>19</v>
      </c>
      <c r="C75" s="141" t="s">
        <v>18</v>
      </c>
      <c r="D75" s="142">
        <v>5.08</v>
      </c>
    </row>
    <row r="76" spans="1:4" ht="12.75">
      <c r="A76" s="143" t="s">
        <v>52</v>
      </c>
      <c r="B76" s="144" t="s">
        <v>37</v>
      </c>
      <c r="C76" s="144" t="s">
        <v>17</v>
      </c>
      <c r="D76" s="146">
        <v>8.73</v>
      </c>
    </row>
    <row r="77" spans="1:4" ht="12.75">
      <c r="A77" s="138" t="s">
        <v>52</v>
      </c>
      <c r="B77" s="139" t="s">
        <v>37</v>
      </c>
      <c r="C77" s="139" t="s">
        <v>18</v>
      </c>
      <c r="D77" s="136">
        <v>11.18</v>
      </c>
    </row>
    <row r="78" spans="1:4" ht="12.75">
      <c r="A78" s="138" t="s">
        <v>52</v>
      </c>
      <c r="B78" s="139" t="s">
        <v>20</v>
      </c>
      <c r="C78" s="139" t="s">
        <v>17</v>
      </c>
      <c r="D78" s="147">
        <v>18.37</v>
      </c>
    </row>
    <row r="79" spans="1:4" ht="12.75">
      <c r="A79" s="138" t="s">
        <v>52</v>
      </c>
      <c r="B79" s="139" t="s">
        <v>20</v>
      </c>
      <c r="C79" s="139" t="s">
        <v>18</v>
      </c>
      <c r="D79" s="136">
        <v>11.18</v>
      </c>
    </row>
    <row r="80" spans="1:4" ht="12.75">
      <c r="A80" s="138" t="s">
        <v>52</v>
      </c>
      <c r="B80" s="139" t="s">
        <v>19</v>
      </c>
      <c r="C80" s="139" t="s">
        <v>17</v>
      </c>
      <c r="D80" s="136">
        <v>6.12</v>
      </c>
    </row>
    <row r="81" spans="1:4" ht="12.75">
      <c r="A81" s="148" t="s">
        <v>52</v>
      </c>
      <c r="B81" s="141" t="s">
        <v>19</v>
      </c>
      <c r="C81" s="141" t="s">
        <v>18</v>
      </c>
      <c r="D81" s="142">
        <v>11.18</v>
      </c>
    </row>
    <row r="82" spans="1:4" ht="12.75">
      <c r="A82" s="143" t="s">
        <v>53</v>
      </c>
      <c r="B82" s="144" t="s">
        <v>37</v>
      </c>
      <c r="C82" s="144" t="s">
        <v>17</v>
      </c>
      <c r="D82" s="146">
        <v>8.73</v>
      </c>
    </row>
    <row r="83" spans="1:4" ht="12.75">
      <c r="A83" s="138" t="s">
        <v>53</v>
      </c>
      <c r="B83" s="139" t="s">
        <v>37</v>
      </c>
      <c r="C83" s="139" t="s">
        <v>18</v>
      </c>
      <c r="D83" s="136">
        <v>11.18</v>
      </c>
    </row>
    <row r="84" spans="1:4" ht="12.75">
      <c r="A84" s="138" t="s">
        <v>53</v>
      </c>
      <c r="B84" s="139" t="s">
        <v>20</v>
      </c>
      <c r="C84" s="139" t="s">
        <v>17</v>
      </c>
      <c r="D84" s="147">
        <v>18.37</v>
      </c>
    </row>
    <row r="85" spans="1:4" ht="12.75">
      <c r="A85" s="138" t="s">
        <v>53</v>
      </c>
      <c r="B85" s="139" t="s">
        <v>20</v>
      </c>
      <c r="C85" s="139" t="s">
        <v>18</v>
      </c>
      <c r="D85" s="136">
        <v>11.18</v>
      </c>
    </row>
    <row r="86" spans="1:4" ht="12.75">
      <c r="A86" s="138" t="s">
        <v>53</v>
      </c>
      <c r="B86" s="139" t="s">
        <v>19</v>
      </c>
      <c r="C86" s="139" t="s">
        <v>17</v>
      </c>
      <c r="D86" s="136">
        <v>6.12</v>
      </c>
    </row>
    <row r="87" spans="1:4" ht="12.75">
      <c r="A87" s="148" t="s">
        <v>53</v>
      </c>
      <c r="B87" s="141" t="s">
        <v>19</v>
      </c>
      <c r="C87" s="141" t="s">
        <v>18</v>
      </c>
      <c r="D87" s="142">
        <v>11.18</v>
      </c>
    </row>
    <row r="88" spans="1:4" ht="12.75">
      <c r="A88" s="143" t="s">
        <v>54</v>
      </c>
      <c r="B88" s="144" t="s">
        <v>37</v>
      </c>
      <c r="C88" s="144" t="s">
        <v>17</v>
      </c>
      <c r="D88" s="146">
        <v>8.73</v>
      </c>
    </row>
    <row r="89" spans="1:4" ht="12.75">
      <c r="A89" s="138" t="s">
        <v>54</v>
      </c>
      <c r="B89" s="139" t="s">
        <v>37</v>
      </c>
      <c r="C89" s="139" t="s">
        <v>18</v>
      </c>
      <c r="D89" s="136">
        <v>11.18</v>
      </c>
    </row>
    <row r="90" spans="1:4" ht="12.75">
      <c r="A90" s="138" t="s">
        <v>54</v>
      </c>
      <c r="B90" s="139" t="s">
        <v>20</v>
      </c>
      <c r="C90" s="139" t="s">
        <v>17</v>
      </c>
      <c r="D90" s="147">
        <v>18.37</v>
      </c>
    </row>
    <row r="91" spans="1:4" ht="12.75">
      <c r="A91" s="138" t="s">
        <v>54</v>
      </c>
      <c r="B91" s="139" t="s">
        <v>20</v>
      </c>
      <c r="C91" s="139" t="s">
        <v>18</v>
      </c>
      <c r="D91" s="136">
        <v>11.18</v>
      </c>
    </row>
    <row r="92" spans="1:4" ht="12.75">
      <c r="A92" s="138" t="s">
        <v>54</v>
      </c>
      <c r="B92" s="139" t="s">
        <v>19</v>
      </c>
      <c r="C92" s="139" t="s">
        <v>17</v>
      </c>
      <c r="D92" s="136">
        <v>6.12</v>
      </c>
    </row>
    <row r="93" spans="1:4" ht="12.75">
      <c r="A93" s="148" t="s">
        <v>54</v>
      </c>
      <c r="B93" s="141" t="s">
        <v>19</v>
      </c>
      <c r="C93" s="141" t="s">
        <v>18</v>
      </c>
      <c r="D93" s="142">
        <v>11.18</v>
      </c>
    </row>
    <row r="94" spans="1:4" ht="12.75">
      <c r="A94" s="143" t="s">
        <v>55</v>
      </c>
      <c r="B94" s="144" t="s">
        <v>37</v>
      </c>
      <c r="C94" s="144" t="s">
        <v>17</v>
      </c>
      <c r="D94" s="146">
        <v>8.73</v>
      </c>
    </row>
    <row r="95" spans="1:4" ht="12.75">
      <c r="A95" s="138" t="s">
        <v>55</v>
      </c>
      <c r="B95" s="139" t="s">
        <v>37</v>
      </c>
      <c r="C95" s="139" t="s">
        <v>18</v>
      </c>
      <c r="D95" s="136">
        <v>11.18</v>
      </c>
    </row>
    <row r="96" spans="1:4" ht="12.75">
      <c r="A96" s="138" t="s">
        <v>55</v>
      </c>
      <c r="B96" s="139" t="s">
        <v>20</v>
      </c>
      <c r="C96" s="139" t="s">
        <v>17</v>
      </c>
      <c r="D96" s="147">
        <v>18.37</v>
      </c>
    </row>
    <row r="97" spans="1:4" ht="12.75">
      <c r="A97" s="138" t="s">
        <v>55</v>
      </c>
      <c r="B97" s="139" t="s">
        <v>20</v>
      </c>
      <c r="C97" s="139" t="s">
        <v>18</v>
      </c>
      <c r="D97" s="136">
        <v>11.18</v>
      </c>
    </row>
    <row r="98" spans="1:4" ht="12.75">
      <c r="A98" s="138" t="s">
        <v>55</v>
      </c>
      <c r="B98" s="139" t="s">
        <v>19</v>
      </c>
      <c r="C98" s="139" t="s">
        <v>17</v>
      </c>
      <c r="D98" s="136">
        <v>6.12</v>
      </c>
    </row>
    <row r="99" spans="1:4" ht="12.75">
      <c r="A99" s="148" t="s">
        <v>55</v>
      </c>
      <c r="B99" s="141" t="s">
        <v>19</v>
      </c>
      <c r="C99" s="141" t="s">
        <v>18</v>
      </c>
      <c r="D99" s="142">
        <v>11.18</v>
      </c>
    </row>
    <row r="100" spans="1:4" ht="12.75">
      <c r="A100" s="143" t="s">
        <v>56</v>
      </c>
      <c r="B100" s="144" t="s">
        <v>37</v>
      </c>
      <c r="C100" s="144" t="s">
        <v>17</v>
      </c>
      <c r="D100" s="146">
        <v>8.73</v>
      </c>
    </row>
    <row r="101" spans="1:4" ht="12.75">
      <c r="A101" s="138" t="s">
        <v>56</v>
      </c>
      <c r="B101" s="139" t="s">
        <v>37</v>
      </c>
      <c r="C101" s="139" t="s">
        <v>18</v>
      </c>
      <c r="D101" s="136">
        <v>11.18</v>
      </c>
    </row>
    <row r="102" spans="1:4" ht="12.75">
      <c r="A102" s="138" t="s">
        <v>56</v>
      </c>
      <c r="B102" s="139" t="s">
        <v>20</v>
      </c>
      <c r="C102" s="139" t="s">
        <v>17</v>
      </c>
      <c r="D102" s="147">
        <v>18.37</v>
      </c>
    </row>
    <row r="103" spans="1:4" ht="12.75">
      <c r="A103" s="138" t="s">
        <v>56</v>
      </c>
      <c r="B103" s="139" t="s">
        <v>20</v>
      </c>
      <c r="C103" s="139" t="s">
        <v>18</v>
      </c>
      <c r="D103" s="136">
        <v>11.18</v>
      </c>
    </row>
    <row r="104" spans="1:4" ht="12.75">
      <c r="A104" s="138" t="s">
        <v>56</v>
      </c>
      <c r="B104" s="139" t="s">
        <v>19</v>
      </c>
      <c r="C104" s="139" t="s">
        <v>17</v>
      </c>
      <c r="D104" s="136">
        <v>6.12</v>
      </c>
    </row>
    <row r="105" spans="1:4" ht="12.75">
      <c r="A105" s="148" t="s">
        <v>56</v>
      </c>
      <c r="B105" s="141" t="s">
        <v>19</v>
      </c>
      <c r="C105" s="141" t="s">
        <v>18</v>
      </c>
      <c r="D105" s="142">
        <v>11.18</v>
      </c>
    </row>
    <row r="106" spans="1:4" ht="12.75">
      <c r="A106" s="143" t="s">
        <v>57</v>
      </c>
      <c r="B106" s="144" t="s">
        <v>37</v>
      </c>
      <c r="C106" s="144" t="s">
        <v>17</v>
      </c>
      <c r="D106" s="146">
        <v>8.73</v>
      </c>
    </row>
    <row r="107" spans="1:4" ht="12.75">
      <c r="A107" s="138" t="s">
        <v>57</v>
      </c>
      <c r="B107" s="139" t="s">
        <v>37</v>
      </c>
      <c r="C107" s="139" t="s">
        <v>18</v>
      </c>
      <c r="D107" s="136">
        <v>11.18</v>
      </c>
    </row>
    <row r="108" spans="1:4" ht="12.75">
      <c r="A108" s="138" t="s">
        <v>57</v>
      </c>
      <c r="B108" s="139" t="s">
        <v>20</v>
      </c>
      <c r="C108" s="139" t="s">
        <v>17</v>
      </c>
      <c r="D108" s="147">
        <v>18.37</v>
      </c>
    </row>
    <row r="109" spans="1:4" ht="12.75">
      <c r="A109" s="138" t="s">
        <v>57</v>
      </c>
      <c r="B109" s="139" t="s">
        <v>20</v>
      </c>
      <c r="C109" s="139" t="s">
        <v>18</v>
      </c>
      <c r="D109" s="136">
        <v>11.18</v>
      </c>
    </row>
    <row r="110" spans="1:4" ht="12.75">
      <c r="A110" s="138" t="s">
        <v>57</v>
      </c>
      <c r="B110" s="139" t="s">
        <v>19</v>
      </c>
      <c r="C110" s="139" t="s">
        <v>17</v>
      </c>
      <c r="D110" s="136">
        <v>6.12</v>
      </c>
    </row>
    <row r="111" spans="1:4" ht="12.75">
      <c r="A111" s="148" t="s">
        <v>57</v>
      </c>
      <c r="B111" s="141" t="s">
        <v>19</v>
      </c>
      <c r="C111" s="141" t="s">
        <v>18</v>
      </c>
      <c r="D111" s="142">
        <v>11.18</v>
      </c>
    </row>
    <row r="112" spans="1:4" ht="12.75">
      <c r="A112" s="143" t="s">
        <v>58</v>
      </c>
      <c r="B112" s="144" t="s">
        <v>37</v>
      </c>
      <c r="C112" s="144" t="s">
        <v>17</v>
      </c>
      <c r="D112" s="146">
        <v>7.38</v>
      </c>
    </row>
    <row r="113" spans="1:4" ht="12.75">
      <c r="A113" s="138" t="s">
        <v>58</v>
      </c>
      <c r="B113" s="139" t="s">
        <v>37</v>
      </c>
      <c r="C113" s="139" t="s">
        <v>18</v>
      </c>
      <c r="D113" s="136">
        <v>9.46</v>
      </c>
    </row>
    <row r="114" spans="1:4" ht="12.75">
      <c r="A114" s="138" t="s">
        <v>58</v>
      </c>
      <c r="B114" s="139" t="s">
        <v>20</v>
      </c>
      <c r="C114" s="139" t="s">
        <v>17</v>
      </c>
      <c r="D114" s="147">
        <v>15.55</v>
      </c>
    </row>
    <row r="115" spans="1:4" ht="12.75">
      <c r="A115" s="138" t="s">
        <v>58</v>
      </c>
      <c r="B115" s="139" t="s">
        <v>20</v>
      </c>
      <c r="C115" s="139" t="s">
        <v>18</v>
      </c>
      <c r="D115" s="136">
        <v>9.46</v>
      </c>
    </row>
    <row r="116" spans="1:4" ht="12.75">
      <c r="A116" s="138" t="s">
        <v>58</v>
      </c>
      <c r="B116" s="139" t="s">
        <v>38</v>
      </c>
      <c r="C116" s="139" t="s">
        <v>17</v>
      </c>
      <c r="D116" s="136">
        <v>7.77</v>
      </c>
    </row>
    <row r="117" spans="1:4" ht="13.5" thickBot="1">
      <c r="A117" s="149" t="s">
        <v>58</v>
      </c>
      <c r="B117" s="150" t="s">
        <v>38</v>
      </c>
      <c r="C117" s="150" t="s">
        <v>18</v>
      </c>
      <c r="D117" s="151">
        <v>4.73</v>
      </c>
    </row>
    <row r="118" ht="12.75">
      <c r="D118" s="140"/>
    </row>
  </sheetData>
  <sheetProtection password="C55C" sheet="1" objects="1" scenarios="1" selectLockedCells="1" selectUnlockedCells="1"/>
  <printOptions horizontalCentered="1"/>
  <pageMargins left="0.7874015748031497" right="0.7874015748031497" top="1.1811023622047245" bottom="0.984251968503937" header="0.5905511811023623" footer="0.3937007874015748"/>
  <pageSetup horizontalDpi="300" verticalDpi="300" orientation="portrait" paperSize="9" scale="90" r:id="rId1"/>
  <headerFooter alignWithMargins="0">
    <oddHeader>&amp;C&amp;"Arial,Grassetto"&amp;11TABELLA PER LA DETERMINAZIONE DEGLI ONERI DI URBANIZZAZIONE
DESTINAZIONE D'USO &amp;URESIDENZIALE&amp;R&amp;"Arial,Corsivo"release 1.0</oddHeader>
    <oddFooter>&amp;L&amp;D&amp;C&amp;9Comune di MIRANO - 3° Settore - Pianificazione, Uso e Tutela del Territorio
Servizio Edilizia Privata
C.F. 82002010278 - P.I. 00649390275
Segreteria: tel. +39-041-57.98.456/467/481 fax +39-041-57.98.410&amp;R&amp;P di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3">
    <tabColor indexed="42"/>
  </sheetPr>
  <dimension ref="A1:C6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6.421875" style="140" bestFit="1" customWidth="1"/>
    <col min="2" max="2" width="13.8515625" style="140" bestFit="1" customWidth="1"/>
    <col min="3" max="3" width="13.7109375" style="153" bestFit="1" customWidth="1"/>
    <col min="4" max="16384" width="9.140625" style="140" customWidth="1"/>
  </cols>
  <sheetData>
    <row r="1" spans="1:3" s="133" customFormat="1" ht="12.75">
      <c r="A1" s="111" t="s">
        <v>2</v>
      </c>
      <c r="B1" s="112" t="s">
        <v>1</v>
      </c>
      <c r="C1" s="113" t="s">
        <v>3</v>
      </c>
    </row>
    <row r="2" spans="1:3" ht="12.75">
      <c r="A2" s="154" t="s">
        <v>39</v>
      </c>
      <c r="B2" s="144" t="s">
        <v>17</v>
      </c>
      <c r="C2" s="145">
        <v>14.47</v>
      </c>
    </row>
    <row r="3" spans="1:3" ht="12.75">
      <c r="A3" s="155" t="s">
        <v>39</v>
      </c>
      <c r="B3" s="139" t="s">
        <v>18</v>
      </c>
      <c r="C3" s="136">
        <v>1.81</v>
      </c>
    </row>
    <row r="4" spans="1:3" ht="12.75">
      <c r="A4" s="143" t="s">
        <v>40</v>
      </c>
      <c r="B4" s="144" t="s">
        <v>17</v>
      </c>
      <c r="C4" s="145">
        <v>14.47</v>
      </c>
    </row>
    <row r="5" spans="1:3" ht="12.75">
      <c r="A5" s="138" t="s">
        <v>40</v>
      </c>
      <c r="B5" s="139" t="s">
        <v>18</v>
      </c>
      <c r="C5" s="136">
        <v>1.81</v>
      </c>
    </row>
    <row r="6" spans="1:3" ht="12.75">
      <c r="A6" s="154" t="s">
        <v>41</v>
      </c>
      <c r="B6" s="144" t="s">
        <v>17</v>
      </c>
      <c r="C6" s="145">
        <v>12.25</v>
      </c>
    </row>
    <row r="7" spans="1:3" ht="12.75">
      <c r="A7" s="155" t="s">
        <v>41</v>
      </c>
      <c r="B7" s="139" t="s">
        <v>18</v>
      </c>
      <c r="C7" s="136">
        <v>1.53</v>
      </c>
    </row>
    <row r="8" spans="1:3" ht="12.75">
      <c r="A8" s="154" t="s">
        <v>42</v>
      </c>
      <c r="B8" s="144" t="s">
        <v>17</v>
      </c>
      <c r="C8" s="145">
        <v>12.25</v>
      </c>
    </row>
    <row r="9" spans="1:3" ht="12.75">
      <c r="A9" s="155" t="s">
        <v>42</v>
      </c>
      <c r="B9" s="139" t="s">
        <v>18</v>
      </c>
      <c r="C9" s="136">
        <v>1.53</v>
      </c>
    </row>
    <row r="10" spans="1:3" ht="12.75">
      <c r="A10" s="143" t="s">
        <v>43</v>
      </c>
      <c r="B10" s="144" t="s">
        <v>17</v>
      </c>
      <c r="C10" s="145">
        <v>12.25</v>
      </c>
    </row>
    <row r="11" spans="1:3" ht="12.75">
      <c r="A11" s="138" t="s">
        <v>43</v>
      </c>
      <c r="B11" s="139" t="s">
        <v>18</v>
      </c>
      <c r="C11" s="136">
        <v>1.53</v>
      </c>
    </row>
    <row r="12" spans="1:3" ht="12.75">
      <c r="A12" s="143" t="s">
        <v>44</v>
      </c>
      <c r="B12" s="144" t="s">
        <v>17</v>
      </c>
      <c r="C12" s="145">
        <v>12.25</v>
      </c>
    </row>
    <row r="13" spans="1:3" ht="12.75">
      <c r="A13" s="138" t="s">
        <v>44</v>
      </c>
      <c r="B13" s="139" t="s">
        <v>18</v>
      </c>
      <c r="C13" s="136">
        <v>1.53</v>
      </c>
    </row>
    <row r="14" spans="1:3" ht="12.75">
      <c r="A14" s="154" t="s">
        <v>45</v>
      </c>
      <c r="B14" s="144" t="s">
        <v>17</v>
      </c>
      <c r="C14" s="145">
        <v>12.25</v>
      </c>
    </row>
    <row r="15" spans="1:3" ht="12.75">
      <c r="A15" s="155" t="s">
        <v>45</v>
      </c>
      <c r="B15" s="139" t="s">
        <v>18</v>
      </c>
      <c r="C15" s="136">
        <v>1.53</v>
      </c>
    </row>
    <row r="16" spans="1:3" ht="12.75">
      <c r="A16" s="154" t="s">
        <v>46</v>
      </c>
      <c r="B16" s="144" t="s">
        <v>17</v>
      </c>
      <c r="C16" s="145">
        <v>12.25</v>
      </c>
    </row>
    <row r="17" spans="1:3" ht="12.75">
      <c r="A17" s="155" t="s">
        <v>46</v>
      </c>
      <c r="B17" s="139" t="s">
        <v>18</v>
      </c>
      <c r="C17" s="136">
        <v>1.53</v>
      </c>
    </row>
    <row r="18" spans="1:3" ht="12.75">
      <c r="A18" s="154" t="s">
        <v>47</v>
      </c>
      <c r="B18" s="144" t="s">
        <v>17</v>
      </c>
      <c r="C18" s="145">
        <v>12.25</v>
      </c>
    </row>
    <row r="19" spans="1:3" ht="12.75">
      <c r="A19" s="155" t="s">
        <v>47</v>
      </c>
      <c r="B19" s="139" t="s">
        <v>18</v>
      </c>
      <c r="C19" s="136">
        <v>1.53</v>
      </c>
    </row>
    <row r="20" spans="1:3" ht="12.75">
      <c r="A20" s="154" t="s">
        <v>48</v>
      </c>
      <c r="B20" s="144" t="s">
        <v>17</v>
      </c>
      <c r="C20" s="145">
        <v>12.25</v>
      </c>
    </row>
    <row r="21" spans="1:3" ht="12.75">
      <c r="A21" s="155" t="s">
        <v>48</v>
      </c>
      <c r="B21" s="139" t="s">
        <v>18</v>
      </c>
      <c r="C21" s="136">
        <v>1.53</v>
      </c>
    </row>
    <row r="22" spans="1:3" ht="12.75">
      <c r="A22" s="154" t="s">
        <v>49</v>
      </c>
      <c r="B22" s="144" t="s">
        <v>17</v>
      </c>
      <c r="C22" s="145">
        <v>12.25</v>
      </c>
    </row>
    <row r="23" spans="1:3" ht="12.75">
      <c r="A23" s="155" t="s">
        <v>49</v>
      </c>
      <c r="B23" s="139" t="s">
        <v>18</v>
      </c>
      <c r="C23" s="136">
        <v>1.53</v>
      </c>
    </row>
    <row r="24" spans="1:3" ht="12.75">
      <c r="A24" s="154" t="s">
        <v>50</v>
      </c>
      <c r="B24" s="144" t="s">
        <v>17</v>
      </c>
      <c r="C24" s="145">
        <v>12.25</v>
      </c>
    </row>
    <row r="25" spans="1:3" ht="12.75">
      <c r="A25" s="155" t="s">
        <v>50</v>
      </c>
      <c r="B25" s="139" t="s">
        <v>18</v>
      </c>
      <c r="C25" s="136">
        <v>1.53</v>
      </c>
    </row>
    <row r="26" spans="1:3" ht="12.75">
      <c r="A26" s="154" t="s">
        <v>51</v>
      </c>
      <c r="B26" s="144" t="s">
        <v>17</v>
      </c>
      <c r="C26" s="145">
        <v>12.25</v>
      </c>
    </row>
    <row r="27" spans="1:3" ht="12.75">
      <c r="A27" s="155" t="s">
        <v>51</v>
      </c>
      <c r="B27" s="139" t="s">
        <v>18</v>
      </c>
      <c r="C27" s="136">
        <v>1.53</v>
      </c>
    </row>
    <row r="28" spans="1:3" ht="12.75">
      <c r="A28" s="154" t="s">
        <v>52</v>
      </c>
      <c r="B28" s="144" t="s">
        <v>17</v>
      </c>
      <c r="C28" s="145">
        <v>12.25</v>
      </c>
    </row>
    <row r="29" spans="1:3" ht="12.75">
      <c r="A29" s="155" t="s">
        <v>52</v>
      </c>
      <c r="B29" s="139" t="s">
        <v>18</v>
      </c>
      <c r="C29" s="136">
        <v>1.53</v>
      </c>
    </row>
    <row r="30" spans="1:3" ht="12.75">
      <c r="A30" s="154" t="s">
        <v>53</v>
      </c>
      <c r="B30" s="144" t="s">
        <v>17</v>
      </c>
      <c r="C30" s="145">
        <v>12.25</v>
      </c>
    </row>
    <row r="31" spans="1:3" ht="12.75">
      <c r="A31" s="155" t="s">
        <v>53</v>
      </c>
      <c r="B31" s="139" t="s">
        <v>18</v>
      </c>
      <c r="C31" s="136">
        <v>1.53</v>
      </c>
    </row>
    <row r="32" spans="1:3" ht="12.75">
      <c r="A32" s="154" t="s">
        <v>54</v>
      </c>
      <c r="B32" s="144" t="s">
        <v>17</v>
      </c>
      <c r="C32" s="145">
        <v>12.25</v>
      </c>
    </row>
    <row r="33" spans="1:3" ht="12.75">
      <c r="A33" s="155" t="s">
        <v>54</v>
      </c>
      <c r="B33" s="139" t="s">
        <v>18</v>
      </c>
      <c r="C33" s="136">
        <v>1.53</v>
      </c>
    </row>
    <row r="34" spans="1:3" ht="12.75">
      <c r="A34" s="154" t="s">
        <v>55</v>
      </c>
      <c r="B34" s="144" t="s">
        <v>17</v>
      </c>
      <c r="C34" s="145">
        <v>12.25</v>
      </c>
    </row>
    <row r="35" spans="1:3" ht="12.75">
      <c r="A35" s="155" t="s">
        <v>55</v>
      </c>
      <c r="B35" s="139" t="s">
        <v>18</v>
      </c>
      <c r="C35" s="136">
        <v>1.53</v>
      </c>
    </row>
    <row r="36" spans="1:3" ht="12.75">
      <c r="A36" s="154" t="s">
        <v>56</v>
      </c>
      <c r="B36" s="144" t="s">
        <v>17</v>
      </c>
      <c r="C36" s="145">
        <v>12.25</v>
      </c>
    </row>
    <row r="37" spans="1:3" ht="12.75">
      <c r="A37" s="155" t="s">
        <v>56</v>
      </c>
      <c r="B37" s="139" t="s">
        <v>18</v>
      </c>
      <c r="C37" s="136">
        <v>1.53</v>
      </c>
    </row>
    <row r="38" spans="1:3" ht="12.75">
      <c r="A38" s="154" t="s">
        <v>57</v>
      </c>
      <c r="B38" s="144" t="s">
        <v>17</v>
      </c>
      <c r="C38" s="145">
        <v>12.25</v>
      </c>
    </row>
    <row r="39" spans="1:3" ht="12.75">
      <c r="A39" s="155" t="s">
        <v>57</v>
      </c>
      <c r="B39" s="139" t="s">
        <v>18</v>
      </c>
      <c r="C39" s="136">
        <v>1.53</v>
      </c>
    </row>
    <row r="40" spans="1:3" ht="12.75">
      <c r="A40" s="154" t="s">
        <v>59</v>
      </c>
      <c r="B40" s="144" t="s">
        <v>17</v>
      </c>
      <c r="C40" s="145">
        <v>12.25</v>
      </c>
    </row>
    <row r="41" spans="1:3" ht="12.75">
      <c r="A41" s="155" t="s">
        <v>59</v>
      </c>
      <c r="B41" s="139" t="s">
        <v>18</v>
      </c>
      <c r="C41" s="136">
        <v>1.53</v>
      </c>
    </row>
    <row r="42" spans="1:3" ht="12.75">
      <c r="A42" s="154" t="s">
        <v>60</v>
      </c>
      <c r="B42" s="144" t="s">
        <v>17</v>
      </c>
      <c r="C42" s="145">
        <v>6.12</v>
      </c>
    </row>
    <row r="43" spans="1:3" ht="12.75">
      <c r="A43" s="155" t="s">
        <v>60</v>
      </c>
      <c r="B43" s="139" t="s">
        <v>18</v>
      </c>
      <c r="C43" s="136">
        <v>0.77</v>
      </c>
    </row>
    <row r="44" spans="1:3" ht="12.75">
      <c r="A44" s="154" t="s">
        <v>65</v>
      </c>
      <c r="B44" s="144" t="s">
        <v>17</v>
      </c>
      <c r="C44" s="145">
        <v>12.25</v>
      </c>
    </row>
    <row r="45" spans="1:3" ht="12.75">
      <c r="A45" s="155" t="s">
        <v>65</v>
      </c>
      <c r="B45" s="139" t="s">
        <v>18</v>
      </c>
      <c r="C45" s="136">
        <v>1.53</v>
      </c>
    </row>
    <row r="46" spans="1:3" ht="12.75">
      <c r="A46" s="154" t="s">
        <v>61</v>
      </c>
      <c r="B46" s="144" t="s">
        <v>17</v>
      </c>
      <c r="C46" s="145">
        <v>6.12</v>
      </c>
    </row>
    <row r="47" spans="1:3" ht="12.75">
      <c r="A47" s="155" t="s">
        <v>61</v>
      </c>
      <c r="B47" s="139" t="s">
        <v>18</v>
      </c>
      <c r="C47" s="136">
        <v>0.77</v>
      </c>
    </row>
    <row r="48" spans="1:3" ht="12.75">
      <c r="A48" s="154" t="s">
        <v>66</v>
      </c>
      <c r="B48" s="144" t="s">
        <v>17</v>
      </c>
      <c r="C48" s="145">
        <v>12.25</v>
      </c>
    </row>
    <row r="49" spans="1:3" ht="12.75">
      <c r="A49" s="155" t="s">
        <v>66</v>
      </c>
      <c r="B49" s="139" t="s">
        <v>18</v>
      </c>
      <c r="C49" s="136">
        <v>1.53</v>
      </c>
    </row>
    <row r="50" spans="1:3" ht="12.75">
      <c r="A50" s="154" t="s">
        <v>62</v>
      </c>
      <c r="B50" s="144" t="s">
        <v>17</v>
      </c>
      <c r="C50" s="145">
        <v>6.12</v>
      </c>
    </row>
    <row r="51" spans="1:3" ht="12.75">
      <c r="A51" s="155" t="s">
        <v>62</v>
      </c>
      <c r="B51" s="139" t="s">
        <v>18</v>
      </c>
      <c r="C51" s="136">
        <v>0.77</v>
      </c>
    </row>
    <row r="52" spans="1:3" ht="12.75">
      <c r="A52" s="154" t="s">
        <v>67</v>
      </c>
      <c r="B52" s="144" t="s">
        <v>17</v>
      </c>
      <c r="C52" s="145">
        <v>12.25</v>
      </c>
    </row>
    <row r="53" spans="1:3" ht="12.75">
      <c r="A53" s="155" t="s">
        <v>67</v>
      </c>
      <c r="B53" s="139" t="s">
        <v>18</v>
      </c>
      <c r="C53" s="136">
        <v>1.53</v>
      </c>
    </row>
    <row r="54" spans="1:3" ht="12.75">
      <c r="A54" s="154" t="s">
        <v>63</v>
      </c>
      <c r="B54" s="144" t="s">
        <v>17</v>
      </c>
      <c r="C54" s="145">
        <v>6.12</v>
      </c>
    </row>
    <row r="55" spans="1:3" ht="12.75">
      <c r="A55" s="155" t="s">
        <v>63</v>
      </c>
      <c r="B55" s="139" t="s">
        <v>18</v>
      </c>
      <c r="C55" s="136">
        <v>0.77</v>
      </c>
    </row>
    <row r="56" spans="1:3" ht="12.75">
      <c r="A56" s="154" t="s">
        <v>68</v>
      </c>
      <c r="B56" s="144" t="s">
        <v>17</v>
      </c>
      <c r="C56" s="145">
        <v>12.25</v>
      </c>
    </row>
    <row r="57" spans="1:3" ht="12.75">
      <c r="A57" s="155" t="s">
        <v>68</v>
      </c>
      <c r="B57" s="139" t="s">
        <v>18</v>
      </c>
      <c r="C57" s="136">
        <v>1.53</v>
      </c>
    </row>
    <row r="58" spans="1:3" ht="12.75">
      <c r="A58" s="154" t="s">
        <v>64</v>
      </c>
      <c r="B58" s="144" t="s">
        <v>17</v>
      </c>
      <c r="C58" s="145">
        <v>6.12</v>
      </c>
    </row>
    <row r="59" spans="1:3" ht="12.75">
      <c r="A59" s="155" t="s">
        <v>64</v>
      </c>
      <c r="B59" s="139" t="s">
        <v>18</v>
      </c>
      <c r="C59" s="136">
        <v>0.77</v>
      </c>
    </row>
    <row r="60" spans="1:3" ht="12.75">
      <c r="A60" s="154" t="s">
        <v>58</v>
      </c>
      <c r="B60" s="144" t="s">
        <v>17</v>
      </c>
      <c r="C60" s="145">
        <v>11.13</v>
      </c>
    </row>
    <row r="61" spans="1:3" ht="13.5" thickBot="1">
      <c r="A61" s="156" t="s">
        <v>58</v>
      </c>
      <c r="B61" s="150" t="s">
        <v>18</v>
      </c>
      <c r="C61" s="151">
        <v>1.39</v>
      </c>
    </row>
    <row r="62" ht="12.75">
      <c r="C62" s="157"/>
    </row>
    <row r="63" ht="12.75">
      <c r="C63" s="157"/>
    </row>
  </sheetData>
  <sheetProtection password="E20C" sheet="1" objects="1" scenarios="1" selectLockedCells="1" selectUnlockedCells="1"/>
  <printOptions horizontalCentered="1"/>
  <pageMargins left="0.7874015748031497" right="0.7874015748031497" top="1.1023622047244095" bottom="0.9448818897637796" header="0.5905511811023623" footer="0.31"/>
  <pageSetup horizontalDpi="300" verticalDpi="300" orientation="portrait" paperSize="9" scale="90" r:id="rId1"/>
  <headerFooter alignWithMargins="0">
    <oddHeader>&amp;C&amp;"Arial,Grassetto"&amp;11TABELLA PER LA DETERMINAZIONE DEGLI ONERI DI URBANIZZAZIONE
DESTINAZIONE D'USO &amp;UAGRICOLTURA&amp;R&amp;"Arial,Corsivo" release 1.0</oddHeader>
    <oddFooter>&amp;L&amp;D&amp;C&amp;9Comune di MIRANO - 3° Settore - Pianificazione, Uso e Tutela del Territorio
Servizio Edilizia Privata
C.F. 82002010278 - P.I. 00649390275
Segreteria: tel. +39-041-57.98.456/467/481 fax +39-041-57.98.410&amp;R&amp;P di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4">
    <tabColor indexed="42"/>
  </sheetPr>
  <dimension ref="A1:D1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140" bestFit="1" customWidth="1"/>
    <col min="2" max="2" width="16.421875" style="140" bestFit="1" customWidth="1"/>
    <col min="3" max="3" width="13.8515625" style="140" bestFit="1" customWidth="1"/>
    <col min="4" max="4" width="13.7109375" style="153" bestFit="1" customWidth="1"/>
    <col min="5" max="16384" width="9.140625" style="140" customWidth="1"/>
  </cols>
  <sheetData>
    <row r="1" spans="1:4" s="133" customFormat="1" ht="12.75">
      <c r="A1" s="114" t="s">
        <v>2</v>
      </c>
      <c r="B1" s="115" t="s">
        <v>0</v>
      </c>
      <c r="C1" s="115" t="s">
        <v>1</v>
      </c>
      <c r="D1" s="116" t="s">
        <v>3</v>
      </c>
    </row>
    <row r="2" spans="1:4" ht="12.75">
      <c r="A2" s="134" t="s">
        <v>39</v>
      </c>
      <c r="B2" s="139" t="s">
        <v>27</v>
      </c>
      <c r="C2" s="144" t="s">
        <v>17</v>
      </c>
      <c r="D2" s="145">
        <v>31.71</v>
      </c>
    </row>
    <row r="3" spans="1:4" ht="12.75">
      <c r="A3" s="138" t="s">
        <v>39</v>
      </c>
      <c r="B3" s="139" t="s">
        <v>27</v>
      </c>
      <c r="C3" s="139" t="s">
        <v>18</v>
      </c>
      <c r="D3" s="136">
        <v>21.54</v>
      </c>
    </row>
    <row r="4" spans="1:4" ht="12.75">
      <c r="A4" s="138" t="s">
        <v>39</v>
      </c>
      <c r="B4" s="139" t="s">
        <v>19</v>
      </c>
      <c r="C4" s="139" t="s">
        <v>17</v>
      </c>
      <c r="D4" s="136">
        <v>15.77</v>
      </c>
    </row>
    <row r="5" spans="1:4" ht="12.75">
      <c r="A5" s="138" t="s">
        <v>39</v>
      </c>
      <c r="B5" s="141" t="s">
        <v>19</v>
      </c>
      <c r="C5" s="139" t="s">
        <v>18</v>
      </c>
      <c r="D5" s="142">
        <v>21.54</v>
      </c>
    </row>
    <row r="6" spans="1:4" ht="12.75">
      <c r="A6" s="143" t="s">
        <v>40</v>
      </c>
      <c r="B6" s="139" t="s">
        <v>27</v>
      </c>
      <c r="C6" s="144" t="s">
        <v>17</v>
      </c>
      <c r="D6" s="145">
        <v>31.71</v>
      </c>
    </row>
    <row r="7" spans="1:4" ht="12.75">
      <c r="A7" s="138" t="s">
        <v>40</v>
      </c>
      <c r="B7" s="139" t="s">
        <v>27</v>
      </c>
      <c r="C7" s="139" t="s">
        <v>18</v>
      </c>
      <c r="D7" s="136">
        <v>21.54</v>
      </c>
    </row>
    <row r="8" spans="1:4" ht="12.75">
      <c r="A8" s="138" t="s">
        <v>40</v>
      </c>
      <c r="B8" s="139" t="s">
        <v>19</v>
      </c>
      <c r="C8" s="139" t="s">
        <v>17</v>
      </c>
      <c r="D8" s="136">
        <v>15.77</v>
      </c>
    </row>
    <row r="9" spans="1:4" ht="12.75">
      <c r="A9" s="138" t="s">
        <v>40</v>
      </c>
      <c r="B9" s="141" t="s">
        <v>19</v>
      </c>
      <c r="C9" s="139" t="s">
        <v>18</v>
      </c>
      <c r="D9" s="142">
        <v>21.54</v>
      </c>
    </row>
    <row r="10" spans="1:4" ht="12.75">
      <c r="A10" s="154" t="s">
        <v>41</v>
      </c>
      <c r="B10" s="144" t="s">
        <v>27</v>
      </c>
      <c r="C10" s="144" t="s">
        <v>17</v>
      </c>
      <c r="D10" s="145">
        <v>29.07</v>
      </c>
    </row>
    <row r="11" spans="1:4" ht="12.75">
      <c r="A11" s="155" t="s">
        <v>41</v>
      </c>
      <c r="B11" s="139" t="s">
        <v>27</v>
      </c>
      <c r="C11" s="139" t="s">
        <v>18</v>
      </c>
      <c r="D11" s="136">
        <v>19.74</v>
      </c>
    </row>
    <row r="12" spans="1:4" s="158" customFormat="1" ht="12.75">
      <c r="A12" s="155" t="s">
        <v>41</v>
      </c>
      <c r="B12" s="139" t="s">
        <v>19</v>
      </c>
      <c r="C12" s="139" t="s">
        <v>17</v>
      </c>
      <c r="D12" s="136">
        <v>14.46</v>
      </c>
    </row>
    <row r="13" spans="1:4" s="158" customFormat="1" ht="12.75">
      <c r="A13" s="155" t="s">
        <v>41</v>
      </c>
      <c r="B13" s="139" t="s">
        <v>19</v>
      </c>
      <c r="C13" s="139" t="s">
        <v>18</v>
      </c>
      <c r="D13" s="136">
        <v>19.74</v>
      </c>
    </row>
    <row r="14" spans="1:4" s="158" customFormat="1" ht="12.75">
      <c r="A14" s="154" t="s">
        <v>42</v>
      </c>
      <c r="B14" s="144" t="s">
        <v>27</v>
      </c>
      <c r="C14" s="144" t="s">
        <v>17</v>
      </c>
      <c r="D14" s="145">
        <v>29.07</v>
      </c>
    </row>
    <row r="15" spans="1:4" s="158" customFormat="1" ht="12.75">
      <c r="A15" s="155" t="s">
        <v>42</v>
      </c>
      <c r="B15" s="139" t="s">
        <v>27</v>
      </c>
      <c r="C15" s="139" t="s">
        <v>18</v>
      </c>
      <c r="D15" s="136">
        <v>19.74</v>
      </c>
    </row>
    <row r="16" spans="1:4" s="158" customFormat="1" ht="12.75">
      <c r="A16" s="155" t="s">
        <v>42</v>
      </c>
      <c r="B16" s="139" t="s">
        <v>19</v>
      </c>
      <c r="C16" s="139" t="s">
        <v>17</v>
      </c>
      <c r="D16" s="136">
        <v>14.46</v>
      </c>
    </row>
    <row r="17" spans="1:4" s="158" customFormat="1" ht="12.75">
      <c r="A17" s="155" t="s">
        <v>42</v>
      </c>
      <c r="B17" s="139" t="s">
        <v>19</v>
      </c>
      <c r="C17" s="139" t="s">
        <v>18</v>
      </c>
      <c r="D17" s="136">
        <v>19.74</v>
      </c>
    </row>
    <row r="18" spans="1:4" s="158" customFormat="1" ht="12.75">
      <c r="A18" s="154" t="s">
        <v>43</v>
      </c>
      <c r="B18" s="144" t="s">
        <v>27</v>
      </c>
      <c r="C18" s="144" t="s">
        <v>17</v>
      </c>
      <c r="D18" s="145">
        <v>29.07</v>
      </c>
    </row>
    <row r="19" spans="1:4" s="158" customFormat="1" ht="12.75">
      <c r="A19" s="155" t="s">
        <v>43</v>
      </c>
      <c r="B19" s="139" t="s">
        <v>27</v>
      </c>
      <c r="C19" s="139" t="s">
        <v>18</v>
      </c>
      <c r="D19" s="136">
        <v>19.74</v>
      </c>
    </row>
    <row r="20" spans="1:4" s="158" customFormat="1" ht="12.75">
      <c r="A20" s="155" t="s">
        <v>43</v>
      </c>
      <c r="B20" s="139" t="s">
        <v>19</v>
      </c>
      <c r="C20" s="139" t="s">
        <v>17</v>
      </c>
      <c r="D20" s="136">
        <v>14.46</v>
      </c>
    </row>
    <row r="21" spans="1:4" s="158" customFormat="1" ht="12.75">
      <c r="A21" s="155" t="s">
        <v>43</v>
      </c>
      <c r="B21" s="139" t="s">
        <v>19</v>
      </c>
      <c r="C21" s="139" t="s">
        <v>18</v>
      </c>
      <c r="D21" s="136">
        <v>19.74</v>
      </c>
    </row>
    <row r="22" spans="1:4" s="158" customFormat="1" ht="12.75">
      <c r="A22" s="154" t="s">
        <v>44</v>
      </c>
      <c r="B22" s="144" t="s">
        <v>27</v>
      </c>
      <c r="C22" s="144" t="s">
        <v>17</v>
      </c>
      <c r="D22" s="145">
        <v>29.07</v>
      </c>
    </row>
    <row r="23" spans="1:4" s="158" customFormat="1" ht="12.75">
      <c r="A23" s="155" t="s">
        <v>44</v>
      </c>
      <c r="B23" s="139" t="s">
        <v>27</v>
      </c>
      <c r="C23" s="139" t="s">
        <v>18</v>
      </c>
      <c r="D23" s="136">
        <v>19.74</v>
      </c>
    </row>
    <row r="24" spans="1:4" s="158" customFormat="1" ht="12.75">
      <c r="A24" s="155" t="s">
        <v>44</v>
      </c>
      <c r="B24" s="139" t="s">
        <v>19</v>
      </c>
      <c r="C24" s="139" t="s">
        <v>17</v>
      </c>
      <c r="D24" s="136">
        <v>14.46</v>
      </c>
    </row>
    <row r="25" spans="1:4" s="158" customFormat="1" ht="12.75">
      <c r="A25" s="155" t="s">
        <v>44</v>
      </c>
      <c r="B25" s="139" t="s">
        <v>19</v>
      </c>
      <c r="C25" s="139" t="s">
        <v>18</v>
      </c>
      <c r="D25" s="136">
        <v>19.74</v>
      </c>
    </row>
    <row r="26" spans="1:4" s="158" customFormat="1" ht="12.75">
      <c r="A26" s="154" t="s">
        <v>45</v>
      </c>
      <c r="B26" s="144" t="s">
        <v>27</v>
      </c>
      <c r="C26" s="144" t="s">
        <v>17</v>
      </c>
      <c r="D26" s="145">
        <v>29.07</v>
      </c>
    </row>
    <row r="27" spans="1:4" s="158" customFormat="1" ht="12.75">
      <c r="A27" s="155" t="s">
        <v>45</v>
      </c>
      <c r="B27" s="139" t="s">
        <v>27</v>
      </c>
      <c r="C27" s="139" t="s">
        <v>18</v>
      </c>
      <c r="D27" s="136">
        <v>19.74</v>
      </c>
    </row>
    <row r="28" spans="1:4" s="158" customFormat="1" ht="12.75">
      <c r="A28" s="155" t="s">
        <v>45</v>
      </c>
      <c r="B28" s="139" t="s">
        <v>19</v>
      </c>
      <c r="C28" s="139" t="s">
        <v>17</v>
      </c>
      <c r="D28" s="136">
        <v>14.46</v>
      </c>
    </row>
    <row r="29" spans="1:4" s="158" customFormat="1" ht="12.75">
      <c r="A29" s="155" t="s">
        <v>45</v>
      </c>
      <c r="B29" s="139" t="s">
        <v>19</v>
      </c>
      <c r="C29" s="139" t="s">
        <v>18</v>
      </c>
      <c r="D29" s="136">
        <v>19.74</v>
      </c>
    </row>
    <row r="30" spans="1:4" s="158" customFormat="1" ht="12.75">
      <c r="A30" s="154" t="s">
        <v>46</v>
      </c>
      <c r="B30" s="144" t="s">
        <v>27</v>
      </c>
      <c r="C30" s="144" t="s">
        <v>17</v>
      </c>
      <c r="D30" s="145">
        <v>29.07</v>
      </c>
    </row>
    <row r="31" spans="1:4" s="158" customFormat="1" ht="12.75">
      <c r="A31" s="155" t="s">
        <v>46</v>
      </c>
      <c r="B31" s="139" t="s">
        <v>27</v>
      </c>
      <c r="C31" s="139" t="s">
        <v>18</v>
      </c>
      <c r="D31" s="136">
        <v>19.74</v>
      </c>
    </row>
    <row r="32" spans="1:4" s="158" customFormat="1" ht="12.75">
      <c r="A32" s="155" t="s">
        <v>46</v>
      </c>
      <c r="B32" s="139" t="s">
        <v>19</v>
      </c>
      <c r="C32" s="139" t="s">
        <v>17</v>
      </c>
      <c r="D32" s="136">
        <v>14.46</v>
      </c>
    </row>
    <row r="33" spans="1:4" s="158" customFormat="1" ht="12.75">
      <c r="A33" s="155" t="s">
        <v>46</v>
      </c>
      <c r="B33" s="139" t="s">
        <v>19</v>
      </c>
      <c r="C33" s="139" t="s">
        <v>18</v>
      </c>
      <c r="D33" s="136">
        <v>19.74</v>
      </c>
    </row>
    <row r="34" spans="1:4" s="158" customFormat="1" ht="12.75">
      <c r="A34" s="154" t="s">
        <v>47</v>
      </c>
      <c r="B34" s="144" t="s">
        <v>27</v>
      </c>
      <c r="C34" s="144" t="s">
        <v>17</v>
      </c>
      <c r="D34" s="145">
        <v>29.07</v>
      </c>
    </row>
    <row r="35" spans="1:4" s="158" customFormat="1" ht="12.75">
      <c r="A35" s="155" t="s">
        <v>47</v>
      </c>
      <c r="B35" s="139" t="s">
        <v>27</v>
      </c>
      <c r="C35" s="139" t="s">
        <v>18</v>
      </c>
      <c r="D35" s="136">
        <v>19.74</v>
      </c>
    </row>
    <row r="36" spans="1:4" s="158" customFormat="1" ht="12.75">
      <c r="A36" s="155" t="s">
        <v>47</v>
      </c>
      <c r="B36" s="139" t="s">
        <v>19</v>
      </c>
      <c r="C36" s="139" t="s">
        <v>17</v>
      </c>
      <c r="D36" s="136">
        <v>14.46</v>
      </c>
    </row>
    <row r="37" spans="1:4" s="158" customFormat="1" ht="12.75">
      <c r="A37" s="155" t="s">
        <v>47</v>
      </c>
      <c r="B37" s="139" t="s">
        <v>19</v>
      </c>
      <c r="C37" s="139" t="s">
        <v>18</v>
      </c>
      <c r="D37" s="136">
        <v>19.74</v>
      </c>
    </row>
    <row r="38" spans="1:4" s="158" customFormat="1" ht="12.75">
      <c r="A38" s="154" t="s">
        <v>48</v>
      </c>
      <c r="B38" s="144" t="s">
        <v>27</v>
      </c>
      <c r="C38" s="144" t="s">
        <v>17</v>
      </c>
      <c r="D38" s="145">
        <v>29.07</v>
      </c>
    </row>
    <row r="39" spans="1:4" s="158" customFormat="1" ht="12.75">
      <c r="A39" s="155" t="s">
        <v>48</v>
      </c>
      <c r="B39" s="139" t="s">
        <v>27</v>
      </c>
      <c r="C39" s="139" t="s">
        <v>18</v>
      </c>
      <c r="D39" s="136">
        <v>19.74</v>
      </c>
    </row>
    <row r="40" spans="1:4" s="158" customFormat="1" ht="12.75">
      <c r="A40" s="155" t="s">
        <v>48</v>
      </c>
      <c r="B40" s="139" t="s">
        <v>19</v>
      </c>
      <c r="C40" s="139" t="s">
        <v>17</v>
      </c>
      <c r="D40" s="136">
        <v>14.46</v>
      </c>
    </row>
    <row r="41" spans="1:4" s="158" customFormat="1" ht="12.75">
      <c r="A41" s="155" t="s">
        <v>48</v>
      </c>
      <c r="B41" s="139" t="s">
        <v>19</v>
      </c>
      <c r="C41" s="139" t="s">
        <v>18</v>
      </c>
      <c r="D41" s="136">
        <v>19.74</v>
      </c>
    </row>
    <row r="42" spans="1:4" s="158" customFormat="1" ht="12.75">
      <c r="A42" s="154" t="s">
        <v>49</v>
      </c>
      <c r="B42" s="144" t="s">
        <v>28</v>
      </c>
      <c r="C42" s="144" t="s">
        <v>17</v>
      </c>
      <c r="D42" s="145">
        <v>47.72</v>
      </c>
    </row>
    <row r="43" spans="1:4" s="158" customFormat="1" ht="12.75">
      <c r="A43" s="159" t="s">
        <v>49</v>
      </c>
      <c r="B43" s="141" t="s">
        <v>28</v>
      </c>
      <c r="C43" s="141" t="s">
        <v>18</v>
      </c>
      <c r="D43" s="142">
        <v>19.74</v>
      </c>
    </row>
    <row r="44" spans="1:4" s="158" customFormat="1" ht="12.75">
      <c r="A44" s="154" t="s">
        <v>50</v>
      </c>
      <c r="B44" s="139" t="s">
        <v>27</v>
      </c>
      <c r="C44" s="144" t="s">
        <v>17</v>
      </c>
      <c r="D44" s="145">
        <v>29.07</v>
      </c>
    </row>
    <row r="45" spans="1:4" s="158" customFormat="1" ht="12.75">
      <c r="A45" s="155" t="s">
        <v>50</v>
      </c>
      <c r="B45" s="139" t="s">
        <v>27</v>
      </c>
      <c r="C45" s="139" t="s">
        <v>18</v>
      </c>
      <c r="D45" s="136">
        <v>19.74</v>
      </c>
    </row>
    <row r="46" spans="1:4" s="158" customFormat="1" ht="12.75">
      <c r="A46" s="155" t="s">
        <v>50</v>
      </c>
      <c r="B46" s="139" t="s">
        <v>19</v>
      </c>
      <c r="C46" s="139" t="s">
        <v>17</v>
      </c>
      <c r="D46" s="136">
        <v>14.46</v>
      </c>
    </row>
    <row r="47" spans="1:4" s="158" customFormat="1" ht="12.75">
      <c r="A47" s="159" t="s">
        <v>50</v>
      </c>
      <c r="B47" s="141" t="s">
        <v>19</v>
      </c>
      <c r="C47" s="139" t="s">
        <v>18</v>
      </c>
      <c r="D47" s="142">
        <v>19.74</v>
      </c>
    </row>
    <row r="48" spans="1:4" s="158" customFormat="1" ht="12.75">
      <c r="A48" s="154" t="s">
        <v>51</v>
      </c>
      <c r="B48" s="139" t="s">
        <v>27</v>
      </c>
      <c r="C48" s="144" t="s">
        <v>17</v>
      </c>
      <c r="D48" s="145">
        <v>29.07</v>
      </c>
    </row>
    <row r="49" spans="1:4" s="158" customFormat="1" ht="12.75">
      <c r="A49" s="155" t="s">
        <v>51</v>
      </c>
      <c r="B49" s="139" t="s">
        <v>27</v>
      </c>
      <c r="C49" s="139" t="s">
        <v>18</v>
      </c>
      <c r="D49" s="136">
        <v>19.74</v>
      </c>
    </row>
    <row r="50" spans="1:4" s="158" customFormat="1" ht="12.75">
      <c r="A50" s="155" t="s">
        <v>51</v>
      </c>
      <c r="B50" s="139" t="s">
        <v>19</v>
      </c>
      <c r="C50" s="139" t="s">
        <v>17</v>
      </c>
      <c r="D50" s="136">
        <v>14.46</v>
      </c>
    </row>
    <row r="51" spans="1:4" s="158" customFormat="1" ht="12.75">
      <c r="A51" s="159" t="s">
        <v>51</v>
      </c>
      <c r="B51" s="141" t="s">
        <v>19</v>
      </c>
      <c r="C51" s="139" t="s">
        <v>18</v>
      </c>
      <c r="D51" s="142">
        <v>19.74</v>
      </c>
    </row>
    <row r="52" spans="1:4" ht="12.75">
      <c r="A52" s="154" t="s">
        <v>52</v>
      </c>
      <c r="B52" s="144" t="s">
        <v>27</v>
      </c>
      <c r="C52" s="144" t="s">
        <v>17</v>
      </c>
      <c r="D52" s="146">
        <v>31.71</v>
      </c>
    </row>
    <row r="53" spans="1:4" ht="12.75">
      <c r="A53" s="155" t="s">
        <v>52</v>
      </c>
      <c r="B53" s="139" t="s">
        <v>27</v>
      </c>
      <c r="C53" s="139" t="s">
        <v>18</v>
      </c>
      <c r="D53" s="136">
        <v>21.54</v>
      </c>
    </row>
    <row r="54" spans="1:4" ht="12.75">
      <c r="A54" s="155" t="s">
        <v>52</v>
      </c>
      <c r="B54" s="139" t="s">
        <v>28</v>
      </c>
      <c r="C54" s="139" t="s">
        <v>17</v>
      </c>
      <c r="D54" s="147">
        <v>52.06</v>
      </c>
    </row>
    <row r="55" spans="1:4" ht="12.75">
      <c r="A55" s="155" t="s">
        <v>52</v>
      </c>
      <c r="B55" s="139" t="s">
        <v>28</v>
      </c>
      <c r="C55" s="139" t="s">
        <v>18</v>
      </c>
      <c r="D55" s="136">
        <v>21.54</v>
      </c>
    </row>
    <row r="56" spans="1:4" ht="12.75">
      <c r="A56" s="155" t="s">
        <v>52</v>
      </c>
      <c r="B56" s="139" t="s">
        <v>19</v>
      </c>
      <c r="C56" s="139" t="s">
        <v>17</v>
      </c>
      <c r="D56" s="136">
        <v>15.77</v>
      </c>
    </row>
    <row r="57" spans="1:4" ht="12.75">
      <c r="A57" s="155" t="s">
        <v>52</v>
      </c>
      <c r="B57" s="141" t="s">
        <v>19</v>
      </c>
      <c r="C57" s="141" t="s">
        <v>18</v>
      </c>
      <c r="D57" s="142">
        <v>21.54</v>
      </c>
    </row>
    <row r="58" spans="1:4" ht="12.75">
      <c r="A58" s="154" t="s">
        <v>53</v>
      </c>
      <c r="B58" s="144" t="s">
        <v>27</v>
      </c>
      <c r="C58" s="144" t="s">
        <v>17</v>
      </c>
      <c r="D58" s="146">
        <v>31.71</v>
      </c>
    </row>
    <row r="59" spans="1:4" ht="12.75">
      <c r="A59" s="155" t="s">
        <v>53</v>
      </c>
      <c r="B59" s="139" t="s">
        <v>27</v>
      </c>
      <c r="C59" s="139" t="s">
        <v>18</v>
      </c>
      <c r="D59" s="136">
        <v>21.54</v>
      </c>
    </row>
    <row r="60" spans="1:4" ht="12.75">
      <c r="A60" s="155" t="s">
        <v>53</v>
      </c>
      <c r="B60" s="139" t="s">
        <v>28</v>
      </c>
      <c r="C60" s="139" t="s">
        <v>17</v>
      </c>
      <c r="D60" s="147">
        <v>52.06</v>
      </c>
    </row>
    <row r="61" spans="1:4" ht="12.75">
      <c r="A61" s="155" t="s">
        <v>53</v>
      </c>
      <c r="B61" s="139" t="s">
        <v>28</v>
      </c>
      <c r="C61" s="139" t="s">
        <v>18</v>
      </c>
      <c r="D61" s="136">
        <v>21.54</v>
      </c>
    </row>
    <row r="62" spans="1:4" ht="12.75">
      <c r="A62" s="155" t="s">
        <v>53</v>
      </c>
      <c r="B62" s="139" t="s">
        <v>19</v>
      </c>
      <c r="C62" s="139" t="s">
        <v>17</v>
      </c>
      <c r="D62" s="136">
        <v>15.77</v>
      </c>
    </row>
    <row r="63" spans="1:4" ht="12.75">
      <c r="A63" s="159" t="s">
        <v>53</v>
      </c>
      <c r="B63" s="141" t="s">
        <v>19</v>
      </c>
      <c r="C63" s="141" t="s">
        <v>18</v>
      </c>
      <c r="D63" s="142">
        <v>21.54</v>
      </c>
    </row>
    <row r="64" spans="1:4" ht="12.75">
      <c r="A64" s="154" t="s">
        <v>54</v>
      </c>
      <c r="B64" s="144" t="s">
        <v>27</v>
      </c>
      <c r="C64" s="144" t="s">
        <v>17</v>
      </c>
      <c r="D64" s="146">
        <v>31.71</v>
      </c>
    </row>
    <row r="65" spans="1:4" ht="12.75">
      <c r="A65" s="155" t="s">
        <v>54</v>
      </c>
      <c r="B65" s="139" t="s">
        <v>27</v>
      </c>
      <c r="C65" s="139" t="s">
        <v>18</v>
      </c>
      <c r="D65" s="136">
        <v>21.54</v>
      </c>
    </row>
    <row r="66" spans="1:4" ht="12.75">
      <c r="A66" s="155" t="s">
        <v>54</v>
      </c>
      <c r="B66" s="139" t="s">
        <v>28</v>
      </c>
      <c r="C66" s="139" t="s">
        <v>17</v>
      </c>
      <c r="D66" s="147">
        <v>52.06</v>
      </c>
    </row>
    <row r="67" spans="1:4" ht="12.75">
      <c r="A67" s="155" t="s">
        <v>54</v>
      </c>
      <c r="B67" s="139" t="s">
        <v>28</v>
      </c>
      <c r="C67" s="139" t="s">
        <v>18</v>
      </c>
      <c r="D67" s="136">
        <v>21.54</v>
      </c>
    </row>
    <row r="68" spans="1:4" ht="12.75">
      <c r="A68" s="155" t="s">
        <v>54</v>
      </c>
      <c r="B68" s="139" t="s">
        <v>19</v>
      </c>
      <c r="C68" s="139" t="s">
        <v>17</v>
      </c>
      <c r="D68" s="136">
        <v>15.77</v>
      </c>
    </row>
    <row r="69" spans="1:4" ht="12.75">
      <c r="A69" s="159" t="s">
        <v>54</v>
      </c>
      <c r="B69" s="141" t="s">
        <v>19</v>
      </c>
      <c r="C69" s="141" t="s">
        <v>18</v>
      </c>
      <c r="D69" s="142">
        <v>21.54</v>
      </c>
    </row>
    <row r="70" spans="1:4" ht="12.75">
      <c r="A70" s="154" t="s">
        <v>55</v>
      </c>
      <c r="B70" s="144" t="s">
        <v>27</v>
      </c>
      <c r="C70" s="144" t="s">
        <v>17</v>
      </c>
      <c r="D70" s="146">
        <v>31.71</v>
      </c>
    </row>
    <row r="71" spans="1:4" ht="12.75">
      <c r="A71" s="155" t="s">
        <v>55</v>
      </c>
      <c r="B71" s="139" t="s">
        <v>27</v>
      </c>
      <c r="C71" s="139" t="s">
        <v>18</v>
      </c>
      <c r="D71" s="136">
        <v>21.54</v>
      </c>
    </row>
    <row r="72" spans="1:4" ht="12.75">
      <c r="A72" s="155" t="s">
        <v>55</v>
      </c>
      <c r="B72" s="139" t="s">
        <v>28</v>
      </c>
      <c r="C72" s="139" t="s">
        <v>17</v>
      </c>
      <c r="D72" s="147">
        <v>52.06</v>
      </c>
    </row>
    <row r="73" spans="1:4" ht="12.75">
      <c r="A73" s="155" t="s">
        <v>55</v>
      </c>
      <c r="B73" s="139" t="s">
        <v>28</v>
      </c>
      <c r="C73" s="139" t="s">
        <v>18</v>
      </c>
      <c r="D73" s="136">
        <v>21.54</v>
      </c>
    </row>
    <row r="74" spans="1:4" ht="12.75">
      <c r="A74" s="155" t="s">
        <v>55</v>
      </c>
      <c r="B74" s="139" t="s">
        <v>19</v>
      </c>
      <c r="C74" s="139" t="s">
        <v>17</v>
      </c>
      <c r="D74" s="136">
        <v>15.77</v>
      </c>
    </row>
    <row r="75" spans="1:4" ht="12.75">
      <c r="A75" s="159" t="s">
        <v>55</v>
      </c>
      <c r="B75" s="141" t="s">
        <v>19</v>
      </c>
      <c r="C75" s="141" t="s">
        <v>18</v>
      </c>
      <c r="D75" s="142">
        <v>21.54</v>
      </c>
    </row>
    <row r="76" spans="1:4" ht="12.75">
      <c r="A76" s="155" t="s">
        <v>56</v>
      </c>
      <c r="B76" s="144" t="s">
        <v>27</v>
      </c>
      <c r="C76" s="144" t="s">
        <v>17</v>
      </c>
      <c r="D76" s="146">
        <v>31.71</v>
      </c>
    </row>
    <row r="77" spans="1:4" ht="12.75">
      <c r="A77" s="155" t="s">
        <v>56</v>
      </c>
      <c r="B77" s="139" t="s">
        <v>27</v>
      </c>
      <c r="C77" s="139" t="s">
        <v>18</v>
      </c>
      <c r="D77" s="136">
        <v>21.54</v>
      </c>
    </row>
    <row r="78" spans="1:4" ht="12.75">
      <c r="A78" s="155" t="s">
        <v>56</v>
      </c>
      <c r="B78" s="139" t="s">
        <v>28</v>
      </c>
      <c r="C78" s="139" t="s">
        <v>17</v>
      </c>
      <c r="D78" s="147">
        <v>52.06</v>
      </c>
    </row>
    <row r="79" spans="1:4" ht="12.75">
      <c r="A79" s="155" t="s">
        <v>56</v>
      </c>
      <c r="B79" s="139" t="s">
        <v>28</v>
      </c>
      <c r="C79" s="139" t="s">
        <v>18</v>
      </c>
      <c r="D79" s="136">
        <v>21.54</v>
      </c>
    </row>
    <row r="80" spans="1:4" ht="12.75">
      <c r="A80" s="155" t="s">
        <v>56</v>
      </c>
      <c r="B80" s="139" t="s">
        <v>19</v>
      </c>
      <c r="C80" s="139" t="s">
        <v>17</v>
      </c>
      <c r="D80" s="136">
        <v>15.77</v>
      </c>
    </row>
    <row r="81" spans="1:4" ht="12.75">
      <c r="A81" s="159" t="s">
        <v>56</v>
      </c>
      <c r="B81" s="141" t="s">
        <v>19</v>
      </c>
      <c r="C81" s="141" t="s">
        <v>18</v>
      </c>
      <c r="D81" s="142">
        <v>21.54</v>
      </c>
    </row>
    <row r="82" spans="1:4" ht="12.75">
      <c r="A82" s="155" t="s">
        <v>57</v>
      </c>
      <c r="B82" s="144" t="s">
        <v>27</v>
      </c>
      <c r="C82" s="144" t="s">
        <v>17</v>
      </c>
      <c r="D82" s="146">
        <v>31.71</v>
      </c>
    </row>
    <row r="83" spans="1:4" ht="12.75">
      <c r="A83" s="155" t="s">
        <v>57</v>
      </c>
      <c r="B83" s="139" t="s">
        <v>27</v>
      </c>
      <c r="C83" s="139" t="s">
        <v>18</v>
      </c>
      <c r="D83" s="136">
        <v>21.54</v>
      </c>
    </row>
    <row r="84" spans="1:4" ht="12.75">
      <c r="A84" s="155" t="s">
        <v>57</v>
      </c>
      <c r="B84" s="139" t="s">
        <v>28</v>
      </c>
      <c r="C84" s="139" t="s">
        <v>17</v>
      </c>
      <c r="D84" s="147">
        <v>52.06</v>
      </c>
    </row>
    <row r="85" spans="1:4" ht="12.75">
      <c r="A85" s="155" t="s">
        <v>57</v>
      </c>
      <c r="B85" s="139" t="s">
        <v>28</v>
      </c>
      <c r="C85" s="139" t="s">
        <v>18</v>
      </c>
      <c r="D85" s="136">
        <v>21.54</v>
      </c>
    </row>
    <row r="86" spans="1:4" ht="12.75">
      <c r="A86" s="155" t="s">
        <v>57</v>
      </c>
      <c r="B86" s="139" t="s">
        <v>19</v>
      </c>
      <c r="C86" s="139" t="s">
        <v>17</v>
      </c>
      <c r="D86" s="136">
        <v>15.77</v>
      </c>
    </row>
    <row r="87" spans="1:4" ht="12.75">
      <c r="A87" s="159" t="s">
        <v>57</v>
      </c>
      <c r="B87" s="141" t="s">
        <v>19</v>
      </c>
      <c r="C87" s="141" t="s">
        <v>18</v>
      </c>
      <c r="D87" s="142">
        <v>21.54</v>
      </c>
    </row>
    <row r="88" spans="1:4" s="158" customFormat="1" ht="12.75">
      <c r="A88" s="154" t="s">
        <v>59</v>
      </c>
      <c r="B88" s="139" t="s">
        <v>27</v>
      </c>
      <c r="C88" s="144" t="s">
        <v>17</v>
      </c>
      <c r="D88" s="145">
        <v>31.71</v>
      </c>
    </row>
    <row r="89" spans="1:4" s="158" customFormat="1" ht="12.75">
      <c r="A89" s="155" t="s">
        <v>59</v>
      </c>
      <c r="B89" s="139" t="s">
        <v>27</v>
      </c>
      <c r="C89" s="139" t="s">
        <v>18</v>
      </c>
      <c r="D89" s="136">
        <v>21.54</v>
      </c>
    </row>
    <row r="90" spans="1:4" s="158" customFormat="1" ht="12.75">
      <c r="A90" s="155" t="s">
        <v>59</v>
      </c>
      <c r="B90" s="139" t="s">
        <v>19</v>
      </c>
      <c r="C90" s="139" t="s">
        <v>17</v>
      </c>
      <c r="D90" s="136">
        <v>15.77</v>
      </c>
    </row>
    <row r="91" spans="1:4" s="158" customFormat="1" ht="12.75">
      <c r="A91" s="155" t="s">
        <v>59</v>
      </c>
      <c r="B91" s="141" t="s">
        <v>19</v>
      </c>
      <c r="C91" s="139" t="s">
        <v>18</v>
      </c>
      <c r="D91" s="142">
        <v>21.54</v>
      </c>
    </row>
    <row r="92" spans="1:4" s="158" customFormat="1" ht="12.75">
      <c r="A92" s="154" t="s">
        <v>65</v>
      </c>
      <c r="B92" s="139" t="s">
        <v>27</v>
      </c>
      <c r="C92" s="144" t="s">
        <v>17</v>
      </c>
      <c r="D92" s="145">
        <v>31.71</v>
      </c>
    </row>
    <row r="93" spans="1:4" s="158" customFormat="1" ht="12.75">
      <c r="A93" s="155" t="s">
        <v>65</v>
      </c>
      <c r="B93" s="139" t="s">
        <v>27</v>
      </c>
      <c r="C93" s="139" t="s">
        <v>18</v>
      </c>
      <c r="D93" s="136">
        <v>21.54</v>
      </c>
    </row>
    <row r="94" spans="1:4" s="158" customFormat="1" ht="12.75">
      <c r="A94" s="155" t="s">
        <v>65</v>
      </c>
      <c r="B94" s="139" t="s">
        <v>19</v>
      </c>
      <c r="C94" s="139" t="s">
        <v>17</v>
      </c>
      <c r="D94" s="136">
        <v>15.77</v>
      </c>
    </row>
    <row r="95" spans="1:4" s="158" customFormat="1" ht="12.75">
      <c r="A95" s="155" t="s">
        <v>65</v>
      </c>
      <c r="B95" s="141" t="s">
        <v>19</v>
      </c>
      <c r="C95" s="139" t="s">
        <v>18</v>
      </c>
      <c r="D95" s="142">
        <v>21.54</v>
      </c>
    </row>
    <row r="96" spans="1:4" s="158" customFormat="1" ht="12.75">
      <c r="A96" s="154" t="s">
        <v>66</v>
      </c>
      <c r="B96" s="139" t="s">
        <v>27</v>
      </c>
      <c r="C96" s="144" t="s">
        <v>17</v>
      </c>
      <c r="D96" s="145">
        <v>31.71</v>
      </c>
    </row>
    <row r="97" spans="1:4" s="158" customFormat="1" ht="12.75">
      <c r="A97" s="155" t="s">
        <v>66</v>
      </c>
      <c r="B97" s="139" t="s">
        <v>27</v>
      </c>
      <c r="C97" s="139" t="s">
        <v>18</v>
      </c>
      <c r="D97" s="136">
        <v>21.54</v>
      </c>
    </row>
    <row r="98" spans="1:4" s="158" customFormat="1" ht="12.75">
      <c r="A98" s="155" t="s">
        <v>66</v>
      </c>
      <c r="B98" s="139" t="s">
        <v>19</v>
      </c>
      <c r="C98" s="139" t="s">
        <v>17</v>
      </c>
      <c r="D98" s="136">
        <v>15.77</v>
      </c>
    </row>
    <row r="99" spans="1:4" s="158" customFormat="1" ht="12.75">
      <c r="A99" s="159" t="s">
        <v>66</v>
      </c>
      <c r="B99" s="141" t="s">
        <v>19</v>
      </c>
      <c r="C99" s="139" t="s">
        <v>18</v>
      </c>
      <c r="D99" s="142">
        <v>21.54</v>
      </c>
    </row>
    <row r="100" spans="1:4" s="158" customFormat="1" ht="12.75">
      <c r="A100" s="154" t="s">
        <v>67</v>
      </c>
      <c r="B100" s="139" t="s">
        <v>27</v>
      </c>
      <c r="C100" s="144" t="s">
        <v>17</v>
      </c>
      <c r="D100" s="145">
        <v>31.71</v>
      </c>
    </row>
    <row r="101" spans="1:4" s="158" customFormat="1" ht="12.75">
      <c r="A101" s="155" t="s">
        <v>67</v>
      </c>
      <c r="B101" s="139" t="s">
        <v>27</v>
      </c>
      <c r="C101" s="139" t="s">
        <v>18</v>
      </c>
      <c r="D101" s="136">
        <v>21.54</v>
      </c>
    </row>
    <row r="102" spans="1:4" s="158" customFormat="1" ht="12.75">
      <c r="A102" s="155" t="s">
        <v>67</v>
      </c>
      <c r="B102" s="139" t="s">
        <v>19</v>
      </c>
      <c r="C102" s="139" t="s">
        <v>17</v>
      </c>
      <c r="D102" s="136">
        <v>15.77</v>
      </c>
    </row>
    <row r="103" spans="1:4" s="158" customFormat="1" ht="12.75">
      <c r="A103" s="159" t="s">
        <v>67</v>
      </c>
      <c r="B103" s="141" t="s">
        <v>19</v>
      </c>
      <c r="C103" s="139" t="s">
        <v>18</v>
      </c>
      <c r="D103" s="142">
        <v>21.54</v>
      </c>
    </row>
    <row r="104" spans="1:4" s="158" customFormat="1" ht="12.75">
      <c r="A104" s="154" t="s">
        <v>68</v>
      </c>
      <c r="B104" s="139" t="s">
        <v>27</v>
      </c>
      <c r="C104" s="144" t="s">
        <v>17</v>
      </c>
      <c r="D104" s="145">
        <v>31.71</v>
      </c>
    </row>
    <row r="105" spans="1:4" s="158" customFormat="1" ht="12.75">
      <c r="A105" s="155" t="s">
        <v>68</v>
      </c>
      <c r="B105" s="139" t="s">
        <v>27</v>
      </c>
      <c r="C105" s="139" t="s">
        <v>18</v>
      </c>
      <c r="D105" s="136">
        <v>21.54</v>
      </c>
    </row>
    <row r="106" spans="1:4" s="158" customFormat="1" ht="12.75">
      <c r="A106" s="155" t="s">
        <v>68</v>
      </c>
      <c r="B106" s="139" t="s">
        <v>19</v>
      </c>
      <c r="C106" s="139" t="s">
        <v>17</v>
      </c>
      <c r="D106" s="136">
        <v>15.77</v>
      </c>
    </row>
    <row r="107" spans="1:4" s="158" customFormat="1" ht="12.75">
      <c r="A107" s="159" t="s">
        <v>68</v>
      </c>
      <c r="B107" s="141" t="s">
        <v>19</v>
      </c>
      <c r="C107" s="139" t="s">
        <v>18</v>
      </c>
      <c r="D107" s="142">
        <v>21.54</v>
      </c>
    </row>
    <row r="108" spans="1:4" s="158" customFormat="1" ht="12.75">
      <c r="A108" s="154" t="s">
        <v>58</v>
      </c>
      <c r="B108" s="144" t="s">
        <v>27</v>
      </c>
      <c r="C108" s="144" t="s">
        <v>17</v>
      </c>
      <c r="D108" s="146">
        <v>28.63</v>
      </c>
    </row>
    <row r="109" spans="1:4" s="158" customFormat="1" ht="12.75">
      <c r="A109" s="155" t="s">
        <v>58</v>
      </c>
      <c r="B109" s="139" t="s">
        <v>27</v>
      </c>
      <c r="C109" s="139" t="s">
        <v>18</v>
      </c>
      <c r="D109" s="136">
        <v>19.44</v>
      </c>
    </row>
    <row r="110" spans="1:4" s="158" customFormat="1" ht="12.75">
      <c r="A110" s="155" t="s">
        <v>58</v>
      </c>
      <c r="B110" s="139" t="s">
        <v>28</v>
      </c>
      <c r="C110" s="139" t="s">
        <v>17</v>
      </c>
      <c r="D110" s="147">
        <v>47</v>
      </c>
    </row>
    <row r="111" spans="1:4" s="158" customFormat="1" ht="12.75">
      <c r="A111" s="159" t="s">
        <v>58</v>
      </c>
      <c r="B111" s="139" t="s">
        <v>28</v>
      </c>
      <c r="C111" s="139" t="s">
        <v>18</v>
      </c>
      <c r="D111" s="142">
        <v>19.44</v>
      </c>
    </row>
    <row r="112" spans="1:4" s="158" customFormat="1" ht="12.75">
      <c r="A112" s="154" t="s">
        <v>69</v>
      </c>
      <c r="B112" s="144" t="s">
        <v>27</v>
      </c>
      <c r="C112" s="144" t="s">
        <v>17</v>
      </c>
      <c r="D112" s="146">
        <v>26.43</v>
      </c>
    </row>
    <row r="113" spans="1:4" s="158" customFormat="1" ht="12.75">
      <c r="A113" s="155" t="s">
        <v>69</v>
      </c>
      <c r="B113" s="139" t="s">
        <v>27</v>
      </c>
      <c r="C113" s="139" t="s">
        <v>18</v>
      </c>
      <c r="D113" s="136">
        <v>17.95</v>
      </c>
    </row>
    <row r="114" spans="1:4" s="158" customFormat="1" ht="12.75">
      <c r="A114" s="155" t="s">
        <v>69</v>
      </c>
      <c r="B114" s="139" t="s">
        <v>28</v>
      </c>
      <c r="C114" s="139" t="s">
        <v>17</v>
      </c>
      <c r="D114" s="147">
        <v>43.39</v>
      </c>
    </row>
    <row r="115" spans="1:4" s="158" customFormat="1" ht="13.5" thickBot="1">
      <c r="A115" s="156" t="s">
        <v>69</v>
      </c>
      <c r="B115" s="150" t="s">
        <v>28</v>
      </c>
      <c r="C115" s="150" t="s">
        <v>18</v>
      </c>
      <c r="D115" s="151">
        <v>17.95</v>
      </c>
    </row>
    <row r="116" ht="12.75">
      <c r="D116" s="157"/>
    </row>
    <row r="117" ht="12.75">
      <c r="D117" s="157"/>
    </row>
  </sheetData>
  <sheetProtection password="EBCE" sheet="1" objects="1" scenarios="1" selectLockedCells="1" selectUnlockedCells="1"/>
  <printOptions horizontalCentered="1"/>
  <pageMargins left="0.7874015748031497" right="0.7874015748031497" top="1.1811023622047245" bottom="0.984251968503937" header="0.5905511811023623" footer="0.3937007874015748"/>
  <pageSetup horizontalDpi="300" verticalDpi="300" orientation="portrait" paperSize="9" scale="90" r:id="rId1"/>
  <headerFooter alignWithMargins="0">
    <oddHeader>&amp;C&amp;"Arial,Grassetto"&amp;11TABELLA PER LA DETERMINAZIONE DEGLI ONERI DI URBANIZZAZIONE
DESTINAZIONE D'USO &amp;UDIREZIONALE&amp;R&amp;"Arial,Corsivo" release 1.0</oddHeader>
    <oddFooter>&amp;L&amp;D&amp;C&amp;9Comune di MIRANO - 3° Settore - Pianificazione, Uso e Tutela del Territorio
Servizio Edilizia Privata
C.F. 82002010278 - P.I. 00649390275
Segreteria: tel. +39-041-57.98.456/467/481 fax +39-041-57.98.410&amp;R&amp;P di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5">
    <tabColor indexed="42"/>
  </sheetPr>
  <dimension ref="A1:D1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140" bestFit="1" customWidth="1"/>
    <col min="2" max="2" width="16.421875" style="140" bestFit="1" customWidth="1"/>
    <col min="3" max="3" width="13.8515625" style="140" bestFit="1" customWidth="1"/>
    <col min="4" max="4" width="13.7109375" style="153" bestFit="1" customWidth="1"/>
    <col min="5" max="16384" width="9.140625" style="140" customWidth="1"/>
  </cols>
  <sheetData>
    <row r="1" spans="1:4" s="133" customFormat="1" ht="12.75">
      <c r="A1" s="117" t="s">
        <v>2</v>
      </c>
      <c r="B1" s="118" t="s">
        <v>0</v>
      </c>
      <c r="C1" s="118" t="s">
        <v>1</v>
      </c>
      <c r="D1" s="119" t="s">
        <v>3</v>
      </c>
    </row>
    <row r="2" spans="1:4" ht="12.75">
      <c r="A2" s="134" t="s">
        <v>39</v>
      </c>
      <c r="B2" s="139" t="s">
        <v>27</v>
      </c>
      <c r="C2" s="144" t="s">
        <v>17</v>
      </c>
      <c r="D2" s="145">
        <v>26.43</v>
      </c>
    </row>
    <row r="3" spans="1:4" ht="12.75">
      <c r="A3" s="138" t="s">
        <v>39</v>
      </c>
      <c r="B3" s="139" t="s">
        <v>27</v>
      </c>
      <c r="C3" s="139" t="s">
        <v>18</v>
      </c>
      <c r="D3" s="136">
        <v>17.95</v>
      </c>
    </row>
    <row r="4" spans="1:4" ht="12.75">
      <c r="A4" s="138" t="s">
        <v>39</v>
      </c>
      <c r="B4" s="139" t="s">
        <v>19</v>
      </c>
      <c r="C4" s="139" t="s">
        <v>17</v>
      </c>
      <c r="D4" s="136">
        <v>13.14</v>
      </c>
    </row>
    <row r="5" spans="1:4" ht="12.75">
      <c r="A5" s="138" t="s">
        <v>39</v>
      </c>
      <c r="B5" s="141" t="s">
        <v>19</v>
      </c>
      <c r="C5" s="139" t="s">
        <v>18</v>
      </c>
      <c r="D5" s="142">
        <v>17.95</v>
      </c>
    </row>
    <row r="6" spans="1:4" ht="12.75">
      <c r="A6" s="143" t="s">
        <v>40</v>
      </c>
      <c r="B6" s="139" t="s">
        <v>27</v>
      </c>
      <c r="C6" s="144" t="s">
        <v>17</v>
      </c>
      <c r="D6" s="145">
        <v>26.43</v>
      </c>
    </row>
    <row r="7" spans="1:4" ht="12.75">
      <c r="A7" s="138" t="s">
        <v>40</v>
      </c>
      <c r="B7" s="139" t="s">
        <v>27</v>
      </c>
      <c r="C7" s="139" t="s">
        <v>18</v>
      </c>
      <c r="D7" s="136">
        <v>17.95</v>
      </c>
    </row>
    <row r="8" spans="1:4" ht="12.75">
      <c r="A8" s="138" t="s">
        <v>40</v>
      </c>
      <c r="B8" s="139" t="s">
        <v>19</v>
      </c>
      <c r="C8" s="139" t="s">
        <v>17</v>
      </c>
      <c r="D8" s="136">
        <v>13.14</v>
      </c>
    </row>
    <row r="9" spans="1:4" ht="12.75">
      <c r="A9" s="138" t="s">
        <v>40</v>
      </c>
      <c r="B9" s="141" t="s">
        <v>19</v>
      </c>
      <c r="C9" s="139" t="s">
        <v>18</v>
      </c>
      <c r="D9" s="142">
        <v>17.95</v>
      </c>
    </row>
    <row r="10" spans="1:4" ht="12.75">
      <c r="A10" s="154" t="s">
        <v>41</v>
      </c>
      <c r="B10" s="144" t="s">
        <v>27</v>
      </c>
      <c r="C10" s="144" t="s">
        <v>17</v>
      </c>
      <c r="D10" s="145">
        <v>23.78</v>
      </c>
    </row>
    <row r="11" spans="1:4" ht="12.75">
      <c r="A11" s="155" t="s">
        <v>41</v>
      </c>
      <c r="B11" s="139" t="s">
        <v>27</v>
      </c>
      <c r="C11" s="139" t="s">
        <v>18</v>
      </c>
      <c r="D11" s="136">
        <v>16.15</v>
      </c>
    </row>
    <row r="12" spans="1:4" s="158" customFormat="1" ht="12.75">
      <c r="A12" s="155" t="s">
        <v>41</v>
      </c>
      <c r="B12" s="139" t="s">
        <v>19</v>
      </c>
      <c r="C12" s="139" t="s">
        <v>17</v>
      </c>
      <c r="D12" s="136">
        <v>11.83</v>
      </c>
    </row>
    <row r="13" spans="1:4" s="158" customFormat="1" ht="12.75">
      <c r="A13" s="159" t="s">
        <v>41</v>
      </c>
      <c r="B13" s="141" t="s">
        <v>19</v>
      </c>
      <c r="C13" s="141" t="s">
        <v>18</v>
      </c>
      <c r="D13" s="142">
        <v>16.15</v>
      </c>
    </row>
    <row r="14" spans="1:4" s="158" customFormat="1" ht="12.75">
      <c r="A14" s="154" t="s">
        <v>42</v>
      </c>
      <c r="B14" s="144" t="s">
        <v>27</v>
      </c>
      <c r="C14" s="144" t="s">
        <v>17</v>
      </c>
      <c r="D14" s="145">
        <v>23.78</v>
      </c>
    </row>
    <row r="15" spans="1:4" s="158" customFormat="1" ht="12.75">
      <c r="A15" s="155" t="s">
        <v>42</v>
      </c>
      <c r="B15" s="139" t="s">
        <v>27</v>
      </c>
      <c r="C15" s="139" t="s">
        <v>18</v>
      </c>
      <c r="D15" s="136">
        <v>16.15</v>
      </c>
    </row>
    <row r="16" spans="1:4" s="158" customFormat="1" ht="12.75">
      <c r="A16" s="155" t="s">
        <v>42</v>
      </c>
      <c r="B16" s="139" t="s">
        <v>19</v>
      </c>
      <c r="C16" s="139" t="s">
        <v>17</v>
      </c>
      <c r="D16" s="136">
        <v>11.83</v>
      </c>
    </row>
    <row r="17" spans="1:4" s="158" customFormat="1" ht="12.75">
      <c r="A17" s="159" t="s">
        <v>42</v>
      </c>
      <c r="B17" s="141" t="s">
        <v>19</v>
      </c>
      <c r="C17" s="141" t="s">
        <v>18</v>
      </c>
      <c r="D17" s="142">
        <v>16.15</v>
      </c>
    </row>
    <row r="18" spans="1:4" s="158" customFormat="1" ht="12.75">
      <c r="A18" s="154" t="s">
        <v>43</v>
      </c>
      <c r="B18" s="144" t="s">
        <v>27</v>
      </c>
      <c r="C18" s="144" t="s">
        <v>17</v>
      </c>
      <c r="D18" s="145">
        <v>23.78</v>
      </c>
    </row>
    <row r="19" spans="1:4" s="158" customFormat="1" ht="12.75">
      <c r="A19" s="155" t="s">
        <v>43</v>
      </c>
      <c r="B19" s="139" t="s">
        <v>27</v>
      </c>
      <c r="C19" s="139" t="s">
        <v>18</v>
      </c>
      <c r="D19" s="136">
        <v>16.15</v>
      </c>
    </row>
    <row r="20" spans="1:4" s="158" customFormat="1" ht="12.75">
      <c r="A20" s="155" t="s">
        <v>43</v>
      </c>
      <c r="B20" s="139" t="s">
        <v>19</v>
      </c>
      <c r="C20" s="139" t="s">
        <v>17</v>
      </c>
      <c r="D20" s="136">
        <v>11.83</v>
      </c>
    </row>
    <row r="21" spans="1:4" s="158" customFormat="1" ht="12.75">
      <c r="A21" s="159" t="s">
        <v>43</v>
      </c>
      <c r="B21" s="141" t="s">
        <v>19</v>
      </c>
      <c r="C21" s="141" t="s">
        <v>18</v>
      </c>
      <c r="D21" s="142">
        <v>16.15</v>
      </c>
    </row>
    <row r="22" spans="1:4" s="158" customFormat="1" ht="12.75">
      <c r="A22" s="154" t="s">
        <v>44</v>
      </c>
      <c r="B22" s="144" t="s">
        <v>27</v>
      </c>
      <c r="C22" s="144" t="s">
        <v>17</v>
      </c>
      <c r="D22" s="145">
        <v>23.78</v>
      </c>
    </row>
    <row r="23" spans="1:4" s="158" customFormat="1" ht="12.75">
      <c r="A23" s="155" t="s">
        <v>44</v>
      </c>
      <c r="B23" s="139" t="s">
        <v>27</v>
      </c>
      <c r="C23" s="139" t="s">
        <v>18</v>
      </c>
      <c r="D23" s="136">
        <v>16.15</v>
      </c>
    </row>
    <row r="24" spans="1:4" s="158" customFormat="1" ht="12.75">
      <c r="A24" s="155" t="s">
        <v>44</v>
      </c>
      <c r="B24" s="139" t="s">
        <v>19</v>
      </c>
      <c r="C24" s="139" t="s">
        <v>17</v>
      </c>
      <c r="D24" s="136">
        <v>11.83</v>
      </c>
    </row>
    <row r="25" spans="1:4" s="158" customFormat="1" ht="12.75">
      <c r="A25" s="159" t="s">
        <v>44</v>
      </c>
      <c r="B25" s="141" t="s">
        <v>19</v>
      </c>
      <c r="C25" s="141" t="s">
        <v>18</v>
      </c>
      <c r="D25" s="142">
        <v>16.15</v>
      </c>
    </row>
    <row r="26" spans="1:4" s="158" customFormat="1" ht="12.75">
      <c r="A26" s="154" t="s">
        <v>45</v>
      </c>
      <c r="B26" s="144" t="s">
        <v>27</v>
      </c>
      <c r="C26" s="144" t="s">
        <v>17</v>
      </c>
      <c r="D26" s="145">
        <v>23.78</v>
      </c>
    </row>
    <row r="27" spans="1:4" s="158" customFormat="1" ht="12.75">
      <c r="A27" s="155" t="s">
        <v>45</v>
      </c>
      <c r="B27" s="139" t="s">
        <v>27</v>
      </c>
      <c r="C27" s="139" t="s">
        <v>18</v>
      </c>
      <c r="D27" s="136">
        <v>16.15</v>
      </c>
    </row>
    <row r="28" spans="1:4" s="158" customFormat="1" ht="12.75">
      <c r="A28" s="155" t="s">
        <v>45</v>
      </c>
      <c r="B28" s="139" t="s">
        <v>19</v>
      </c>
      <c r="C28" s="139" t="s">
        <v>17</v>
      </c>
      <c r="D28" s="136">
        <v>11.83</v>
      </c>
    </row>
    <row r="29" spans="1:4" s="158" customFormat="1" ht="12.75">
      <c r="A29" s="159" t="s">
        <v>45</v>
      </c>
      <c r="B29" s="141" t="s">
        <v>19</v>
      </c>
      <c r="C29" s="141" t="s">
        <v>18</v>
      </c>
      <c r="D29" s="142">
        <v>16.15</v>
      </c>
    </row>
    <row r="30" spans="1:4" s="158" customFormat="1" ht="12.75">
      <c r="A30" s="154" t="s">
        <v>46</v>
      </c>
      <c r="B30" s="144" t="s">
        <v>27</v>
      </c>
      <c r="C30" s="144" t="s">
        <v>17</v>
      </c>
      <c r="D30" s="145">
        <v>23.78</v>
      </c>
    </row>
    <row r="31" spans="1:4" s="158" customFormat="1" ht="12.75">
      <c r="A31" s="155" t="s">
        <v>46</v>
      </c>
      <c r="B31" s="139" t="s">
        <v>27</v>
      </c>
      <c r="C31" s="139" t="s">
        <v>18</v>
      </c>
      <c r="D31" s="136">
        <v>16.15</v>
      </c>
    </row>
    <row r="32" spans="1:4" s="158" customFormat="1" ht="12.75">
      <c r="A32" s="155" t="s">
        <v>46</v>
      </c>
      <c r="B32" s="139" t="s">
        <v>19</v>
      </c>
      <c r="C32" s="139" t="s">
        <v>17</v>
      </c>
      <c r="D32" s="136">
        <v>11.83</v>
      </c>
    </row>
    <row r="33" spans="1:4" s="158" customFormat="1" ht="12.75">
      <c r="A33" s="159" t="s">
        <v>46</v>
      </c>
      <c r="B33" s="141" t="s">
        <v>19</v>
      </c>
      <c r="C33" s="141" t="s">
        <v>18</v>
      </c>
      <c r="D33" s="142">
        <v>16.15</v>
      </c>
    </row>
    <row r="34" spans="1:4" s="158" customFormat="1" ht="12.75">
      <c r="A34" s="154" t="s">
        <v>47</v>
      </c>
      <c r="B34" s="144" t="s">
        <v>27</v>
      </c>
      <c r="C34" s="144" t="s">
        <v>17</v>
      </c>
      <c r="D34" s="145">
        <v>23.78</v>
      </c>
    </row>
    <row r="35" spans="1:4" s="158" customFormat="1" ht="12.75">
      <c r="A35" s="155" t="s">
        <v>47</v>
      </c>
      <c r="B35" s="139" t="s">
        <v>27</v>
      </c>
      <c r="C35" s="139" t="s">
        <v>18</v>
      </c>
      <c r="D35" s="136">
        <v>16.15</v>
      </c>
    </row>
    <row r="36" spans="1:4" s="158" customFormat="1" ht="12.75">
      <c r="A36" s="155" t="s">
        <v>47</v>
      </c>
      <c r="B36" s="139" t="s">
        <v>19</v>
      </c>
      <c r="C36" s="139" t="s">
        <v>17</v>
      </c>
      <c r="D36" s="136">
        <v>11.83</v>
      </c>
    </row>
    <row r="37" spans="1:4" s="158" customFormat="1" ht="12.75">
      <c r="A37" s="159" t="s">
        <v>47</v>
      </c>
      <c r="B37" s="141" t="s">
        <v>19</v>
      </c>
      <c r="C37" s="141" t="s">
        <v>18</v>
      </c>
      <c r="D37" s="142">
        <v>16.15</v>
      </c>
    </row>
    <row r="38" spans="1:4" s="158" customFormat="1" ht="12.75">
      <c r="A38" s="154" t="s">
        <v>48</v>
      </c>
      <c r="B38" s="144" t="s">
        <v>27</v>
      </c>
      <c r="C38" s="144" t="s">
        <v>17</v>
      </c>
      <c r="D38" s="145">
        <v>23.78</v>
      </c>
    </row>
    <row r="39" spans="1:4" s="158" customFormat="1" ht="12.75">
      <c r="A39" s="155" t="s">
        <v>48</v>
      </c>
      <c r="B39" s="139" t="s">
        <v>27</v>
      </c>
      <c r="C39" s="139" t="s">
        <v>18</v>
      </c>
      <c r="D39" s="136">
        <v>16.15</v>
      </c>
    </row>
    <row r="40" spans="1:4" s="158" customFormat="1" ht="12.75">
      <c r="A40" s="155" t="s">
        <v>48</v>
      </c>
      <c r="B40" s="139" t="s">
        <v>19</v>
      </c>
      <c r="C40" s="139" t="s">
        <v>17</v>
      </c>
      <c r="D40" s="136">
        <v>11.83</v>
      </c>
    </row>
    <row r="41" spans="1:4" s="158" customFormat="1" ht="12.75">
      <c r="A41" s="159" t="s">
        <v>48</v>
      </c>
      <c r="B41" s="141" t="s">
        <v>19</v>
      </c>
      <c r="C41" s="141" t="s">
        <v>18</v>
      </c>
      <c r="D41" s="142">
        <v>16.15</v>
      </c>
    </row>
    <row r="42" spans="1:4" s="158" customFormat="1" ht="12.75">
      <c r="A42" s="154" t="s">
        <v>49</v>
      </c>
      <c r="B42" s="144" t="s">
        <v>28</v>
      </c>
      <c r="C42" s="144" t="s">
        <v>17</v>
      </c>
      <c r="D42" s="145">
        <v>39.05</v>
      </c>
    </row>
    <row r="43" spans="1:4" s="158" customFormat="1" ht="12.75">
      <c r="A43" s="155" t="s">
        <v>49</v>
      </c>
      <c r="B43" s="139" t="s">
        <v>28</v>
      </c>
      <c r="C43" s="139" t="s">
        <v>18</v>
      </c>
      <c r="D43" s="136">
        <v>16.15</v>
      </c>
    </row>
    <row r="44" spans="1:4" s="158" customFormat="1" ht="12.75">
      <c r="A44" s="154" t="s">
        <v>50</v>
      </c>
      <c r="B44" s="144" t="s">
        <v>27</v>
      </c>
      <c r="C44" s="144" t="s">
        <v>17</v>
      </c>
      <c r="D44" s="146">
        <v>23.78</v>
      </c>
    </row>
    <row r="45" spans="1:4" s="158" customFormat="1" ht="12.75">
      <c r="A45" s="155" t="s">
        <v>50</v>
      </c>
      <c r="B45" s="139" t="s">
        <v>27</v>
      </c>
      <c r="C45" s="139" t="s">
        <v>18</v>
      </c>
      <c r="D45" s="136">
        <v>16.15</v>
      </c>
    </row>
    <row r="46" spans="1:4" s="158" customFormat="1" ht="12.75">
      <c r="A46" s="155" t="s">
        <v>50</v>
      </c>
      <c r="B46" s="139" t="s">
        <v>19</v>
      </c>
      <c r="C46" s="139" t="s">
        <v>17</v>
      </c>
      <c r="D46" s="147">
        <v>11.83</v>
      </c>
    </row>
    <row r="47" spans="1:4" s="158" customFormat="1" ht="12.75">
      <c r="A47" s="159" t="s">
        <v>50</v>
      </c>
      <c r="B47" s="141" t="s">
        <v>19</v>
      </c>
      <c r="C47" s="141" t="s">
        <v>18</v>
      </c>
      <c r="D47" s="142">
        <v>16.15</v>
      </c>
    </row>
    <row r="48" spans="1:4" s="158" customFormat="1" ht="12.75">
      <c r="A48" s="154" t="s">
        <v>51</v>
      </c>
      <c r="B48" s="144" t="s">
        <v>27</v>
      </c>
      <c r="C48" s="144" t="s">
        <v>17</v>
      </c>
      <c r="D48" s="145">
        <v>23.78</v>
      </c>
    </row>
    <row r="49" spans="1:4" s="158" customFormat="1" ht="12.75">
      <c r="A49" s="155" t="s">
        <v>51</v>
      </c>
      <c r="B49" s="139" t="s">
        <v>27</v>
      </c>
      <c r="C49" s="139" t="s">
        <v>18</v>
      </c>
      <c r="D49" s="136">
        <v>16.15</v>
      </c>
    </row>
    <row r="50" spans="1:4" s="158" customFormat="1" ht="12.75">
      <c r="A50" s="155" t="s">
        <v>51</v>
      </c>
      <c r="B50" s="139" t="s">
        <v>19</v>
      </c>
      <c r="C50" s="139" t="s">
        <v>17</v>
      </c>
      <c r="D50" s="136">
        <v>11.83</v>
      </c>
    </row>
    <row r="51" spans="1:4" s="158" customFormat="1" ht="12.75">
      <c r="A51" s="159" t="s">
        <v>51</v>
      </c>
      <c r="B51" s="141" t="s">
        <v>19</v>
      </c>
      <c r="C51" s="139" t="s">
        <v>18</v>
      </c>
      <c r="D51" s="142">
        <v>16.15</v>
      </c>
    </row>
    <row r="52" spans="1:4" ht="12.75">
      <c r="A52" s="154" t="s">
        <v>52</v>
      </c>
      <c r="B52" s="144" t="s">
        <v>27</v>
      </c>
      <c r="C52" s="144" t="s">
        <v>17</v>
      </c>
      <c r="D52" s="146">
        <v>23.78</v>
      </c>
    </row>
    <row r="53" spans="1:4" ht="12.75">
      <c r="A53" s="155" t="s">
        <v>52</v>
      </c>
      <c r="B53" s="139" t="s">
        <v>27</v>
      </c>
      <c r="C53" s="139" t="s">
        <v>18</v>
      </c>
      <c r="D53" s="136">
        <v>16.15</v>
      </c>
    </row>
    <row r="54" spans="1:4" ht="12.75">
      <c r="A54" s="155" t="s">
        <v>52</v>
      </c>
      <c r="B54" s="139" t="s">
        <v>28</v>
      </c>
      <c r="C54" s="139" t="s">
        <v>17</v>
      </c>
      <c r="D54" s="147">
        <v>39.05</v>
      </c>
    </row>
    <row r="55" spans="1:4" ht="12.75">
      <c r="A55" s="155" t="s">
        <v>52</v>
      </c>
      <c r="B55" s="139" t="s">
        <v>28</v>
      </c>
      <c r="C55" s="139" t="s">
        <v>18</v>
      </c>
      <c r="D55" s="136">
        <v>16.15</v>
      </c>
    </row>
    <row r="56" spans="1:4" ht="12.75">
      <c r="A56" s="155" t="s">
        <v>52</v>
      </c>
      <c r="B56" s="139" t="s">
        <v>19</v>
      </c>
      <c r="C56" s="139" t="s">
        <v>17</v>
      </c>
      <c r="D56" s="136">
        <v>11.83</v>
      </c>
    </row>
    <row r="57" spans="1:4" ht="12.75">
      <c r="A57" s="155" t="s">
        <v>52</v>
      </c>
      <c r="B57" s="141" t="s">
        <v>19</v>
      </c>
      <c r="C57" s="141" t="s">
        <v>18</v>
      </c>
      <c r="D57" s="142">
        <v>16.15</v>
      </c>
    </row>
    <row r="58" spans="1:4" ht="12.75">
      <c r="A58" s="154" t="s">
        <v>53</v>
      </c>
      <c r="B58" s="144" t="s">
        <v>27</v>
      </c>
      <c r="C58" s="144" t="s">
        <v>17</v>
      </c>
      <c r="D58" s="146">
        <v>23.78</v>
      </c>
    </row>
    <row r="59" spans="1:4" ht="12.75">
      <c r="A59" s="155" t="s">
        <v>53</v>
      </c>
      <c r="B59" s="139" t="s">
        <v>27</v>
      </c>
      <c r="C59" s="139" t="s">
        <v>18</v>
      </c>
      <c r="D59" s="136">
        <v>16.15</v>
      </c>
    </row>
    <row r="60" spans="1:4" ht="12.75">
      <c r="A60" s="155" t="s">
        <v>53</v>
      </c>
      <c r="B60" s="139" t="s">
        <v>28</v>
      </c>
      <c r="C60" s="139" t="s">
        <v>17</v>
      </c>
      <c r="D60" s="147">
        <v>39.05</v>
      </c>
    </row>
    <row r="61" spans="1:4" ht="12.75">
      <c r="A61" s="155" t="s">
        <v>53</v>
      </c>
      <c r="B61" s="139" t="s">
        <v>28</v>
      </c>
      <c r="C61" s="139" t="s">
        <v>18</v>
      </c>
      <c r="D61" s="136">
        <v>16.15</v>
      </c>
    </row>
    <row r="62" spans="1:4" ht="12.75">
      <c r="A62" s="155" t="s">
        <v>53</v>
      </c>
      <c r="B62" s="139" t="s">
        <v>19</v>
      </c>
      <c r="C62" s="139" t="s">
        <v>17</v>
      </c>
      <c r="D62" s="136">
        <v>11.83</v>
      </c>
    </row>
    <row r="63" spans="1:4" ht="12.75">
      <c r="A63" s="159" t="s">
        <v>53</v>
      </c>
      <c r="B63" s="141" t="s">
        <v>19</v>
      </c>
      <c r="C63" s="141" t="s">
        <v>18</v>
      </c>
      <c r="D63" s="142">
        <v>16.15</v>
      </c>
    </row>
    <row r="64" spans="1:4" ht="12.75">
      <c r="A64" s="154" t="s">
        <v>54</v>
      </c>
      <c r="B64" s="144" t="s">
        <v>27</v>
      </c>
      <c r="C64" s="144" t="s">
        <v>17</v>
      </c>
      <c r="D64" s="146">
        <v>23.78</v>
      </c>
    </row>
    <row r="65" spans="1:4" ht="12.75">
      <c r="A65" s="155" t="s">
        <v>54</v>
      </c>
      <c r="B65" s="139" t="s">
        <v>27</v>
      </c>
      <c r="C65" s="139" t="s">
        <v>18</v>
      </c>
      <c r="D65" s="136">
        <v>16.15</v>
      </c>
    </row>
    <row r="66" spans="1:4" ht="12.75">
      <c r="A66" s="155" t="s">
        <v>54</v>
      </c>
      <c r="B66" s="139" t="s">
        <v>28</v>
      </c>
      <c r="C66" s="139" t="s">
        <v>17</v>
      </c>
      <c r="D66" s="147">
        <v>39.05</v>
      </c>
    </row>
    <row r="67" spans="1:4" ht="12.75">
      <c r="A67" s="155" t="s">
        <v>54</v>
      </c>
      <c r="B67" s="139" t="s">
        <v>28</v>
      </c>
      <c r="C67" s="139" t="s">
        <v>18</v>
      </c>
      <c r="D67" s="136">
        <v>16.15</v>
      </c>
    </row>
    <row r="68" spans="1:4" ht="12.75">
      <c r="A68" s="155" t="s">
        <v>54</v>
      </c>
      <c r="B68" s="139" t="s">
        <v>19</v>
      </c>
      <c r="C68" s="139" t="s">
        <v>17</v>
      </c>
      <c r="D68" s="136">
        <v>11.83</v>
      </c>
    </row>
    <row r="69" spans="1:4" ht="12.75">
      <c r="A69" s="159" t="s">
        <v>54</v>
      </c>
      <c r="B69" s="141" t="s">
        <v>19</v>
      </c>
      <c r="C69" s="141" t="s">
        <v>18</v>
      </c>
      <c r="D69" s="142">
        <v>16.15</v>
      </c>
    </row>
    <row r="70" spans="1:4" ht="12.75">
      <c r="A70" s="154" t="s">
        <v>55</v>
      </c>
      <c r="B70" s="144" t="s">
        <v>27</v>
      </c>
      <c r="C70" s="144" t="s">
        <v>17</v>
      </c>
      <c r="D70" s="146">
        <v>23.78</v>
      </c>
    </row>
    <row r="71" spans="1:4" ht="12.75">
      <c r="A71" s="155" t="s">
        <v>55</v>
      </c>
      <c r="B71" s="139" t="s">
        <v>27</v>
      </c>
      <c r="C71" s="139" t="s">
        <v>18</v>
      </c>
      <c r="D71" s="136">
        <v>16.15</v>
      </c>
    </row>
    <row r="72" spans="1:4" ht="12.75">
      <c r="A72" s="155" t="s">
        <v>55</v>
      </c>
      <c r="B72" s="139" t="s">
        <v>28</v>
      </c>
      <c r="C72" s="139" t="s">
        <v>17</v>
      </c>
      <c r="D72" s="147">
        <v>39.05</v>
      </c>
    </row>
    <row r="73" spans="1:4" ht="12.75">
      <c r="A73" s="155" t="s">
        <v>55</v>
      </c>
      <c r="B73" s="139" t="s">
        <v>28</v>
      </c>
      <c r="C73" s="139" t="s">
        <v>18</v>
      </c>
      <c r="D73" s="136">
        <v>16.15</v>
      </c>
    </row>
    <row r="74" spans="1:4" ht="12.75">
      <c r="A74" s="155" t="s">
        <v>55</v>
      </c>
      <c r="B74" s="139" t="s">
        <v>19</v>
      </c>
      <c r="C74" s="139" t="s">
        <v>17</v>
      </c>
      <c r="D74" s="136">
        <v>11.83</v>
      </c>
    </row>
    <row r="75" spans="1:4" ht="12.75">
      <c r="A75" s="159" t="s">
        <v>55</v>
      </c>
      <c r="B75" s="141" t="s">
        <v>19</v>
      </c>
      <c r="C75" s="141" t="s">
        <v>18</v>
      </c>
      <c r="D75" s="142">
        <v>16.15</v>
      </c>
    </row>
    <row r="76" spans="1:4" ht="12.75">
      <c r="A76" s="155" t="s">
        <v>56</v>
      </c>
      <c r="B76" s="144" t="s">
        <v>27</v>
      </c>
      <c r="C76" s="144" t="s">
        <v>17</v>
      </c>
      <c r="D76" s="146">
        <v>23.78</v>
      </c>
    </row>
    <row r="77" spans="1:4" ht="12.75">
      <c r="A77" s="155" t="s">
        <v>56</v>
      </c>
      <c r="B77" s="139" t="s">
        <v>27</v>
      </c>
      <c r="C77" s="139" t="s">
        <v>18</v>
      </c>
      <c r="D77" s="136">
        <v>16.15</v>
      </c>
    </row>
    <row r="78" spans="1:4" ht="12.75">
      <c r="A78" s="155" t="s">
        <v>56</v>
      </c>
      <c r="B78" s="139" t="s">
        <v>28</v>
      </c>
      <c r="C78" s="139" t="s">
        <v>17</v>
      </c>
      <c r="D78" s="147">
        <v>39.05</v>
      </c>
    </row>
    <row r="79" spans="1:4" ht="12.75">
      <c r="A79" s="155" t="s">
        <v>56</v>
      </c>
      <c r="B79" s="139" t="s">
        <v>28</v>
      </c>
      <c r="C79" s="139" t="s">
        <v>18</v>
      </c>
      <c r="D79" s="136">
        <v>16.15</v>
      </c>
    </row>
    <row r="80" spans="1:4" ht="12.75">
      <c r="A80" s="155" t="s">
        <v>56</v>
      </c>
      <c r="B80" s="139" t="s">
        <v>19</v>
      </c>
      <c r="C80" s="139" t="s">
        <v>17</v>
      </c>
      <c r="D80" s="136">
        <v>11.83</v>
      </c>
    </row>
    <row r="81" spans="1:4" ht="12.75">
      <c r="A81" s="159" t="s">
        <v>56</v>
      </c>
      <c r="B81" s="141" t="s">
        <v>19</v>
      </c>
      <c r="C81" s="141" t="s">
        <v>18</v>
      </c>
      <c r="D81" s="142">
        <v>16.15</v>
      </c>
    </row>
    <row r="82" spans="1:4" ht="12.75">
      <c r="A82" s="155" t="s">
        <v>57</v>
      </c>
      <c r="B82" s="144" t="s">
        <v>27</v>
      </c>
      <c r="C82" s="144" t="s">
        <v>17</v>
      </c>
      <c r="D82" s="146">
        <v>23.78</v>
      </c>
    </row>
    <row r="83" spans="1:4" ht="12.75">
      <c r="A83" s="155" t="s">
        <v>57</v>
      </c>
      <c r="B83" s="139" t="s">
        <v>27</v>
      </c>
      <c r="C83" s="139" t="s">
        <v>18</v>
      </c>
      <c r="D83" s="136">
        <v>16.15</v>
      </c>
    </row>
    <row r="84" spans="1:4" ht="12.75">
      <c r="A84" s="155" t="s">
        <v>57</v>
      </c>
      <c r="B84" s="139" t="s">
        <v>28</v>
      </c>
      <c r="C84" s="139" t="s">
        <v>17</v>
      </c>
      <c r="D84" s="147">
        <v>39.05</v>
      </c>
    </row>
    <row r="85" spans="1:4" ht="12.75">
      <c r="A85" s="155" t="s">
        <v>57</v>
      </c>
      <c r="B85" s="139" t="s">
        <v>28</v>
      </c>
      <c r="C85" s="139" t="s">
        <v>18</v>
      </c>
      <c r="D85" s="136">
        <v>16.15</v>
      </c>
    </row>
    <row r="86" spans="1:4" ht="12.75">
      <c r="A86" s="155" t="s">
        <v>57</v>
      </c>
      <c r="B86" s="139" t="s">
        <v>19</v>
      </c>
      <c r="C86" s="139" t="s">
        <v>17</v>
      </c>
      <c r="D86" s="136">
        <v>11.83</v>
      </c>
    </row>
    <row r="87" spans="1:4" ht="12.75">
      <c r="A87" s="159" t="s">
        <v>57</v>
      </c>
      <c r="B87" s="141" t="s">
        <v>19</v>
      </c>
      <c r="C87" s="141" t="s">
        <v>18</v>
      </c>
      <c r="D87" s="142">
        <v>16.15</v>
      </c>
    </row>
    <row r="88" spans="1:4" s="158" customFormat="1" ht="12.75">
      <c r="A88" s="154" t="s">
        <v>59</v>
      </c>
      <c r="B88" s="139" t="s">
        <v>27</v>
      </c>
      <c r="C88" s="144" t="s">
        <v>17</v>
      </c>
      <c r="D88" s="145">
        <v>31.71</v>
      </c>
    </row>
    <row r="89" spans="1:4" s="158" customFormat="1" ht="12.75">
      <c r="A89" s="155" t="s">
        <v>59</v>
      </c>
      <c r="B89" s="139" t="s">
        <v>27</v>
      </c>
      <c r="C89" s="139" t="s">
        <v>18</v>
      </c>
      <c r="D89" s="136">
        <v>21.54</v>
      </c>
    </row>
    <row r="90" spans="1:4" s="158" customFormat="1" ht="12.75">
      <c r="A90" s="155" t="s">
        <v>59</v>
      </c>
      <c r="B90" s="139" t="s">
        <v>19</v>
      </c>
      <c r="C90" s="139" t="s">
        <v>17</v>
      </c>
      <c r="D90" s="136">
        <v>15.77</v>
      </c>
    </row>
    <row r="91" spans="1:4" s="158" customFormat="1" ht="12.75">
      <c r="A91" s="155" t="s">
        <v>59</v>
      </c>
      <c r="B91" s="141" t="s">
        <v>19</v>
      </c>
      <c r="C91" s="139" t="s">
        <v>18</v>
      </c>
      <c r="D91" s="142">
        <v>21.54</v>
      </c>
    </row>
    <row r="92" spans="1:4" s="158" customFormat="1" ht="12.75">
      <c r="A92" s="154" t="s">
        <v>65</v>
      </c>
      <c r="B92" s="139" t="s">
        <v>27</v>
      </c>
      <c r="C92" s="144" t="s">
        <v>17</v>
      </c>
      <c r="D92" s="145">
        <v>31.71</v>
      </c>
    </row>
    <row r="93" spans="1:4" s="158" customFormat="1" ht="12.75">
      <c r="A93" s="155" t="s">
        <v>65</v>
      </c>
      <c r="B93" s="139" t="s">
        <v>27</v>
      </c>
      <c r="C93" s="139" t="s">
        <v>18</v>
      </c>
      <c r="D93" s="136">
        <v>21.54</v>
      </c>
    </row>
    <row r="94" spans="1:4" s="158" customFormat="1" ht="12.75">
      <c r="A94" s="155" t="s">
        <v>65</v>
      </c>
      <c r="B94" s="139" t="s">
        <v>19</v>
      </c>
      <c r="C94" s="139" t="s">
        <v>17</v>
      </c>
      <c r="D94" s="136">
        <v>15.77</v>
      </c>
    </row>
    <row r="95" spans="1:4" s="158" customFormat="1" ht="12.75">
      <c r="A95" s="159" t="s">
        <v>65</v>
      </c>
      <c r="B95" s="141" t="s">
        <v>19</v>
      </c>
      <c r="C95" s="139" t="s">
        <v>18</v>
      </c>
      <c r="D95" s="142">
        <v>21.54</v>
      </c>
    </row>
    <row r="96" spans="1:4" s="158" customFormat="1" ht="12.75">
      <c r="A96" s="154" t="s">
        <v>66</v>
      </c>
      <c r="B96" s="139" t="s">
        <v>27</v>
      </c>
      <c r="C96" s="144" t="s">
        <v>17</v>
      </c>
      <c r="D96" s="145">
        <v>31.71</v>
      </c>
    </row>
    <row r="97" spans="1:4" s="158" customFormat="1" ht="12.75">
      <c r="A97" s="155" t="s">
        <v>66</v>
      </c>
      <c r="B97" s="139" t="s">
        <v>27</v>
      </c>
      <c r="C97" s="139" t="s">
        <v>18</v>
      </c>
      <c r="D97" s="136">
        <v>21.54</v>
      </c>
    </row>
    <row r="98" spans="1:4" s="158" customFormat="1" ht="12.75">
      <c r="A98" s="155" t="s">
        <v>66</v>
      </c>
      <c r="B98" s="139" t="s">
        <v>19</v>
      </c>
      <c r="C98" s="139" t="s">
        <v>17</v>
      </c>
      <c r="D98" s="136">
        <v>15.77</v>
      </c>
    </row>
    <row r="99" spans="1:4" s="158" customFormat="1" ht="12.75">
      <c r="A99" s="159" t="s">
        <v>66</v>
      </c>
      <c r="B99" s="141" t="s">
        <v>19</v>
      </c>
      <c r="C99" s="139" t="s">
        <v>18</v>
      </c>
      <c r="D99" s="142">
        <v>21.54</v>
      </c>
    </row>
    <row r="100" spans="1:4" s="158" customFormat="1" ht="12.75">
      <c r="A100" s="154" t="s">
        <v>67</v>
      </c>
      <c r="B100" s="139" t="s">
        <v>27</v>
      </c>
      <c r="C100" s="144" t="s">
        <v>17</v>
      </c>
      <c r="D100" s="145">
        <v>31.71</v>
      </c>
    </row>
    <row r="101" spans="1:4" s="158" customFormat="1" ht="12.75">
      <c r="A101" s="155" t="s">
        <v>67</v>
      </c>
      <c r="B101" s="139" t="s">
        <v>27</v>
      </c>
      <c r="C101" s="139" t="s">
        <v>18</v>
      </c>
      <c r="D101" s="136">
        <v>21.54</v>
      </c>
    </row>
    <row r="102" spans="1:4" s="158" customFormat="1" ht="12.75">
      <c r="A102" s="155" t="s">
        <v>67</v>
      </c>
      <c r="B102" s="139" t="s">
        <v>19</v>
      </c>
      <c r="C102" s="139" t="s">
        <v>17</v>
      </c>
      <c r="D102" s="136">
        <v>15.77</v>
      </c>
    </row>
    <row r="103" spans="1:4" s="158" customFormat="1" ht="12.75">
      <c r="A103" s="159" t="s">
        <v>67</v>
      </c>
      <c r="B103" s="141" t="s">
        <v>19</v>
      </c>
      <c r="C103" s="139" t="s">
        <v>18</v>
      </c>
      <c r="D103" s="142">
        <v>21.54</v>
      </c>
    </row>
    <row r="104" spans="1:4" s="158" customFormat="1" ht="12.75">
      <c r="A104" s="154" t="s">
        <v>68</v>
      </c>
      <c r="B104" s="139" t="s">
        <v>27</v>
      </c>
      <c r="C104" s="144" t="s">
        <v>17</v>
      </c>
      <c r="D104" s="145">
        <v>31.71</v>
      </c>
    </row>
    <row r="105" spans="1:4" s="158" customFormat="1" ht="12.75">
      <c r="A105" s="155" t="s">
        <v>68</v>
      </c>
      <c r="B105" s="139" t="s">
        <v>27</v>
      </c>
      <c r="C105" s="139" t="s">
        <v>18</v>
      </c>
      <c r="D105" s="136">
        <v>21.54</v>
      </c>
    </row>
    <row r="106" spans="1:4" s="158" customFormat="1" ht="12.75">
      <c r="A106" s="155" t="s">
        <v>68</v>
      </c>
      <c r="B106" s="139" t="s">
        <v>19</v>
      </c>
      <c r="C106" s="139" t="s">
        <v>17</v>
      </c>
      <c r="D106" s="136">
        <v>15.77</v>
      </c>
    </row>
    <row r="107" spans="1:4" s="158" customFormat="1" ht="12.75">
      <c r="A107" s="159" t="s">
        <v>68</v>
      </c>
      <c r="B107" s="141" t="s">
        <v>19</v>
      </c>
      <c r="C107" s="139" t="s">
        <v>18</v>
      </c>
      <c r="D107" s="142">
        <v>21.54</v>
      </c>
    </row>
    <row r="108" spans="1:4" s="158" customFormat="1" ht="12.75">
      <c r="A108" s="154" t="s">
        <v>58</v>
      </c>
      <c r="B108" s="144" t="s">
        <v>27</v>
      </c>
      <c r="C108" s="144" t="s">
        <v>17</v>
      </c>
      <c r="D108" s="146">
        <v>28.63</v>
      </c>
    </row>
    <row r="109" spans="1:4" s="158" customFormat="1" ht="12.75">
      <c r="A109" s="155" t="s">
        <v>58</v>
      </c>
      <c r="B109" s="139" t="s">
        <v>27</v>
      </c>
      <c r="C109" s="139" t="s">
        <v>18</v>
      </c>
      <c r="D109" s="136">
        <v>19.44</v>
      </c>
    </row>
    <row r="110" spans="1:4" s="158" customFormat="1" ht="12.75">
      <c r="A110" s="155" t="s">
        <v>58</v>
      </c>
      <c r="B110" s="139" t="s">
        <v>28</v>
      </c>
      <c r="C110" s="139" t="s">
        <v>17</v>
      </c>
      <c r="D110" s="147">
        <v>47</v>
      </c>
    </row>
    <row r="111" spans="1:4" s="158" customFormat="1" ht="12.75">
      <c r="A111" s="159" t="s">
        <v>58</v>
      </c>
      <c r="B111" s="139" t="s">
        <v>28</v>
      </c>
      <c r="C111" s="139" t="s">
        <v>18</v>
      </c>
      <c r="D111" s="160">
        <v>19.44</v>
      </c>
    </row>
    <row r="112" spans="1:4" s="158" customFormat="1" ht="12.75">
      <c r="A112" s="154" t="s">
        <v>69</v>
      </c>
      <c r="B112" s="144" t="s">
        <v>27</v>
      </c>
      <c r="C112" s="144" t="s">
        <v>17</v>
      </c>
      <c r="D112" s="146">
        <v>26.43</v>
      </c>
    </row>
    <row r="113" spans="1:4" s="158" customFormat="1" ht="12.75">
      <c r="A113" s="155" t="s">
        <v>69</v>
      </c>
      <c r="B113" s="139" t="s">
        <v>27</v>
      </c>
      <c r="C113" s="139" t="s">
        <v>18</v>
      </c>
      <c r="D113" s="136">
        <v>17.95</v>
      </c>
    </row>
    <row r="114" spans="1:4" s="158" customFormat="1" ht="12.75">
      <c r="A114" s="155" t="s">
        <v>69</v>
      </c>
      <c r="B114" s="139" t="s">
        <v>28</v>
      </c>
      <c r="C114" s="139" t="s">
        <v>17</v>
      </c>
      <c r="D114" s="147">
        <v>43.39</v>
      </c>
    </row>
    <row r="115" spans="1:4" s="158" customFormat="1" ht="13.5" thickBot="1">
      <c r="A115" s="156" t="s">
        <v>69</v>
      </c>
      <c r="B115" s="150" t="s">
        <v>28</v>
      </c>
      <c r="C115" s="150" t="s">
        <v>18</v>
      </c>
      <c r="D115" s="151">
        <v>17.95</v>
      </c>
    </row>
    <row r="116" ht="12.75">
      <c r="D116" s="157"/>
    </row>
    <row r="117" ht="12.75">
      <c r="D117" s="157"/>
    </row>
  </sheetData>
  <sheetProtection password="A029" sheet="1" objects="1" scenarios="1" selectLockedCells="1" selectUnlockedCells="1"/>
  <printOptions horizontalCentered="1"/>
  <pageMargins left="0.7874015748031497" right="0.7874015748031497" top="1.1811023622047245" bottom="0.984251968503937" header="0.5905511811023623" footer="0.3937007874015748"/>
  <pageSetup horizontalDpi="300" verticalDpi="300" orientation="portrait" paperSize="9" scale="90" r:id="rId1"/>
  <headerFooter alignWithMargins="0">
    <oddHeader>&amp;C&amp;"Arial,Grassetto"&amp;11TABELLA PER LA DETERMINAZIONE DEGLI ONERI DI URBANIZZAZIONE
DESTINAZIONE D'USO &amp;UCOMMERCIALE&amp;R &amp;"Arial,Corsivo"release 1.0</oddHeader>
    <oddFooter>&amp;L&amp;D&amp;C&amp;9Comune di MIRANO - 3° Settore - Pianificazione, Uso e Tutela del Territorio
Servizio Edilizia Privata
C.F. 82002010278 - P.I. 00649390275
Segreteria: tel. +39-041-57.98.456/467/481 fax +39-041-57.98.410&amp;R&amp;P di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6">
    <tabColor indexed="42"/>
  </sheetPr>
  <dimension ref="A1:D1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140" bestFit="1" customWidth="1"/>
    <col min="2" max="2" width="16.421875" style="140" bestFit="1" customWidth="1"/>
    <col min="3" max="3" width="13.8515625" style="140" bestFit="1" customWidth="1"/>
    <col min="4" max="4" width="13.57421875" style="153" bestFit="1" customWidth="1"/>
    <col min="5" max="16384" width="9.140625" style="140" customWidth="1"/>
  </cols>
  <sheetData>
    <row r="1" spans="1:4" s="133" customFormat="1" ht="12.75">
      <c r="A1" s="120" t="s">
        <v>2</v>
      </c>
      <c r="B1" s="121" t="s">
        <v>0</v>
      </c>
      <c r="C1" s="121" t="s">
        <v>1</v>
      </c>
      <c r="D1" s="122" t="s">
        <v>4</v>
      </c>
    </row>
    <row r="2" spans="1:4" ht="12.75">
      <c r="A2" s="134" t="s">
        <v>39</v>
      </c>
      <c r="B2" s="139" t="s">
        <v>27</v>
      </c>
      <c r="C2" s="144" t="s">
        <v>17</v>
      </c>
      <c r="D2" s="145">
        <v>7.49</v>
      </c>
    </row>
    <row r="3" spans="1:4" ht="12.75">
      <c r="A3" s="138" t="s">
        <v>39</v>
      </c>
      <c r="B3" s="139" t="s">
        <v>27</v>
      </c>
      <c r="C3" s="139" t="s">
        <v>18</v>
      </c>
      <c r="D3" s="136">
        <v>9.47</v>
      </c>
    </row>
    <row r="4" spans="1:4" ht="12.75">
      <c r="A4" s="138" t="s">
        <v>39</v>
      </c>
      <c r="B4" s="139" t="s">
        <v>19</v>
      </c>
      <c r="C4" s="139" t="s">
        <v>17</v>
      </c>
      <c r="D4" s="136">
        <v>7.49</v>
      </c>
    </row>
    <row r="5" spans="1:4" ht="12.75">
      <c r="A5" s="138" t="s">
        <v>39</v>
      </c>
      <c r="B5" s="141" t="s">
        <v>19</v>
      </c>
      <c r="C5" s="139" t="s">
        <v>18</v>
      </c>
      <c r="D5" s="142">
        <v>9.47</v>
      </c>
    </row>
    <row r="6" spans="1:4" ht="12.75">
      <c r="A6" s="143" t="s">
        <v>40</v>
      </c>
      <c r="B6" s="139" t="s">
        <v>27</v>
      </c>
      <c r="C6" s="144" t="s">
        <v>17</v>
      </c>
      <c r="D6" s="145">
        <v>7.49</v>
      </c>
    </row>
    <row r="7" spans="1:4" ht="12.75">
      <c r="A7" s="138" t="s">
        <v>40</v>
      </c>
      <c r="B7" s="139" t="s">
        <v>27</v>
      </c>
      <c r="C7" s="139" t="s">
        <v>18</v>
      </c>
      <c r="D7" s="136">
        <v>9.47</v>
      </c>
    </row>
    <row r="8" spans="1:4" ht="12.75">
      <c r="A8" s="138" t="s">
        <v>40</v>
      </c>
      <c r="B8" s="139" t="s">
        <v>19</v>
      </c>
      <c r="C8" s="139" t="s">
        <v>17</v>
      </c>
      <c r="D8" s="136">
        <v>7.49</v>
      </c>
    </row>
    <row r="9" spans="1:4" ht="12.75">
      <c r="A9" s="138" t="s">
        <v>40</v>
      </c>
      <c r="B9" s="141" t="s">
        <v>19</v>
      </c>
      <c r="C9" s="139" t="s">
        <v>18</v>
      </c>
      <c r="D9" s="142">
        <v>9.47</v>
      </c>
    </row>
    <row r="10" spans="1:4" ht="12.75">
      <c r="A10" s="154" t="s">
        <v>41</v>
      </c>
      <c r="B10" s="144" t="s">
        <v>27</v>
      </c>
      <c r="C10" s="144" t="s">
        <v>17</v>
      </c>
      <c r="D10" s="145">
        <v>7.49</v>
      </c>
    </row>
    <row r="11" spans="1:4" ht="12.75">
      <c r="A11" s="155" t="s">
        <v>41</v>
      </c>
      <c r="B11" s="139" t="s">
        <v>27</v>
      </c>
      <c r="C11" s="139" t="s">
        <v>18</v>
      </c>
      <c r="D11" s="136">
        <v>9.47</v>
      </c>
    </row>
    <row r="12" spans="1:4" s="158" customFormat="1" ht="12.75">
      <c r="A12" s="155" t="s">
        <v>41</v>
      </c>
      <c r="B12" s="139" t="s">
        <v>19</v>
      </c>
      <c r="C12" s="139" t="s">
        <v>17</v>
      </c>
      <c r="D12" s="136">
        <v>7.49</v>
      </c>
    </row>
    <row r="13" spans="1:4" s="158" customFormat="1" ht="12.75">
      <c r="A13" s="159" t="s">
        <v>41</v>
      </c>
      <c r="B13" s="141" t="s">
        <v>19</v>
      </c>
      <c r="C13" s="141" t="s">
        <v>18</v>
      </c>
      <c r="D13" s="142">
        <v>9.47</v>
      </c>
    </row>
    <row r="14" spans="1:4" s="158" customFormat="1" ht="12.75">
      <c r="A14" s="154" t="s">
        <v>42</v>
      </c>
      <c r="B14" s="144" t="s">
        <v>27</v>
      </c>
      <c r="C14" s="144" t="s">
        <v>17</v>
      </c>
      <c r="D14" s="145">
        <v>7.49</v>
      </c>
    </row>
    <row r="15" spans="1:4" s="158" customFormat="1" ht="12.75">
      <c r="A15" s="155" t="s">
        <v>42</v>
      </c>
      <c r="B15" s="139" t="s">
        <v>27</v>
      </c>
      <c r="C15" s="139" t="s">
        <v>18</v>
      </c>
      <c r="D15" s="136">
        <v>9.47</v>
      </c>
    </row>
    <row r="16" spans="1:4" s="158" customFormat="1" ht="12.75">
      <c r="A16" s="155" t="s">
        <v>42</v>
      </c>
      <c r="B16" s="139" t="s">
        <v>19</v>
      </c>
      <c r="C16" s="139" t="s">
        <v>17</v>
      </c>
      <c r="D16" s="136">
        <v>7.49</v>
      </c>
    </row>
    <row r="17" spans="1:4" s="158" customFormat="1" ht="12.75">
      <c r="A17" s="159" t="s">
        <v>42</v>
      </c>
      <c r="B17" s="141" t="s">
        <v>19</v>
      </c>
      <c r="C17" s="141" t="s">
        <v>18</v>
      </c>
      <c r="D17" s="142">
        <v>9.47</v>
      </c>
    </row>
    <row r="18" spans="1:4" s="158" customFormat="1" ht="12.75">
      <c r="A18" s="154" t="s">
        <v>43</v>
      </c>
      <c r="B18" s="144" t="s">
        <v>27</v>
      </c>
      <c r="C18" s="144" t="s">
        <v>17</v>
      </c>
      <c r="D18" s="145">
        <v>7.49</v>
      </c>
    </row>
    <row r="19" spans="1:4" s="158" customFormat="1" ht="12.75">
      <c r="A19" s="155" t="s">
        <v>43</v>
      </c>
      <c r="B19" s="139" t="s">
        <v>27</v>
      </c>
      <c r="C19" s="139" t="s">
        <v>18</v>
      </c>
      <c r="D19" s="136">
        <v>9.47</v>
      </c>
    </row>
    <row r="20" spans="1:4" s="158" customFormat="1" ht="12.75">
      <c r="A20" s="155" t="s">
        <v>43</v>
      </c>
      <c r="B20" s="139" t="s">
        <v>19</v>
      </c>
      <c r="C20" s="139" t="s">
        <v>17</v>
      </c>
      <c r="D20" s="136">
        <v>7.49</v>
      </c>
    </row>
    <row r="21" spans="1:4" s="158" customFormat="1" ht="12.75">
      <c r="A21" s="159" t="s">
        <v>43</v>
      </c>
      <c r="B21" s="141" t="s">
        <v>19</v>
      </c>
      <c r="C21" s="141" t="s">
        <v>18</v>
      </c>
      <c r="D21" s="142">
        <v>9.47</v>
      </c>
    </row>
    <row r="22" spans="1:4" s="158" customFormat="1" ht="12.75">
      <c r="A22" s="154" t="s">
        <v>44</v>
      </c>
      <c r="B22" s="144" t="s">
        <v>27</v>
      </c>
      <c r="C22" s="144" t="s">
        <v>17</v>
      </c>
      <c r="D22" s="145">
        <v>7.49</v>
      </c>
    </row>
    <row r="23" spans="1:4" s="158" customFormat="1" ht="12.75">
      <c r="A23" s="155" t="s">
        <v>44</v>
      </c>
      <c r="B23" s="139" t="s">
        <v>27</v>
      </c>
      <c r="C23" s="139" t="s">
        <v>18</v>
      </c>
      <c r="D23" s="136">
        <v>9.47</v>
      </c>
    </row>
    <row r="24" spans="1:4" s="158" customFormat="1" ht="12.75">
      <c r="A24" s="155" t="s">
        <v>44</v>
      </c>
      <c r="B24" s="139" t="s">
        <v>19</v>
      </c>
      <c r="C24" s="139" t="s">
        <v>17</v>
      </c>
      <c r="D24" s="136">
        <v>7.49</v>
      </c>
    </row>
    <row r="25" spans="1:4" s="158" customFormat="1" ht="12.75">
      <c r="A25" s="159" t="s">
        <v>44</v>
      </c>
      <c r="B25" s="141" t="s">
        <v>19</v>
      </c>
      <c r="C25" s="141" t="s">
        <v>18</v>
      </c>
      <c r="D25" s="142">
        <v>9.47</v>
      </c>
    </row>
    <row r="26" spans="1:4" s="158" customFormat="1" ht="12.75">
      <c r="A26" s="154" t="s">
        <v>45</v>
      </c>
      <c r="B26" s="144" t="s">
        <v>27</v>
      </c>
      <c r="C26" s="144" t="s">
        <v>17</v>
      </c>
      <c r="D26" s="145">
        <v>7.49</v>
      </c>
    </row>
    <row r="27" spans="1:4" s="158" customFormat="1" ht="12.75">
      <c r="A27" s="155" t="s">
        <v>45</v>
      </c>
      <c r="B27" s="139" t="s">
        <v>27</v>
      </c>
      <c r="C27" s="139" t="s">
        <v>18</v>
      </c>
      <c r="D27" s="136">
        <v>9.47</v>
      </c>
    </row>
    <row r="28" spans="1:4" s="158" customFormat="1" ht="12.75">
      <c r="A28" s="155" t="s">
        <v>45</v>
      </c>
      <c r="B28" s="139" t="s">
        <v>19</v>
      </c>
      <c r="C28" s="139" t="s">
        <v>17</v>
      </c>
      <c r="D28" s="136">
        <v>7.49</v>
      </c>
    </row>
    <row r="29" spans="1:4" s="158" customFormat="1" ht="12.75">
      <c r="A29" s="159" t="s">
        <v>45</v>
      </c>
      <c r="B29" s="141" t="s">
        <v>19</v>
      </c>
      <c r="C29" s="141" t="s">
        <v>18</v>
      </c>
      <c r="D29" s="142">
        <v>9.47</v>
      </c>
    </row>
    <row r="30" spans="1:4" s="158" customFormat="1" ht="12.75">
      <c r="A30" s="154" t="s">
        <v>46</v>
      </c>
      <c r="B30" s="144" t="s">
        <v>27</v>
      </c>
      <c r="C30" s="144" t="s">
        <v>17</v>
      </c>
      <c r="D30" s="145">
        <v>7.49</v>
      </c>
    </row>
    <row r="31" spans="1:4" s="158" customFormat="1" ht="12.75">
      <c r="A31" s="155" t="s">
        <v>46</v>
      </c>
      <c r="B31" s="139" t="s">
        <v>27</v>
      </c>
      <c r="C31" s="139" t="s">
        <v>18</v>
      </c>
      <c r="D31" s="136">
        <v>9.47</v>
      </c>
    </row>
    <row r="32" spans="1:4" s="158" customFormat="1" ht="12.75">
      <c r="A32" s="155" t="s">
        <v>46</v>
      </c>
      <c r="B32" s="139" t="s">
        <v>19</v>
      </c>
      <c r="C32" s="139" t="s">
        <v>17</v>
      </c>
      <c r="D32" s="136">
        <v>7.49</v>
      </c>
    </row>
    <row r="33" spans="1:4" s="158" customFormat="1" ht="12.75">
      <c r="A33" s="159" t="s">
        <v>46</v>
      </c>
      <c r="B33" s="141" t="s">
        <v>19</v>
      </c>
      <c r="C33" s="141" t="s">
        <v>18</v>
      </c>
      <c r="D33" s="142">
        <v>9.47</v>
      </c>
    </row>
    <row r="34" spans="1:4" s="158" customFormat="1" ht="12.75">
      <c r="A34" s="154" t="s">
        <v>47</v>
      </c>
      <c r="B34" s="144" t="s">
        <v>27</v>
      </c>
      <c r="C34" s="144" t="s">
        <v>17</v>
      </c>
      <c r="D34" s="145">
        <v>7.49</v>
      </c>
    </row>
    <row r="35" spans="1:4" s="158" customFormat="1" ht="12.75">
      <c r="A35" s="155" t="s">
        <v>47</v>
      </c>
      <c r="B35" s="139" t="s">
        <v>27</v>
      </c>
      <c r="C35" s="139" t="s">
        <v>18</v>
      </c>
      <c r="D35" s="136">
        <v>9.47</v>
      </c>
    </row>
    <row r="36" spans="1:4" s="158" customFormat="1" ht="12.75">
      <c r="A36" s="155" t="s">
        <v>47</v>
      </c>
      <c r="B36" s="139" t="s">
        <v>19</v>
      </c>
      <c r="C36" s="139" t="s">
        <v>17</v>
      </c>
      <c r="D36" s="136">
        <v>7.49</v>
      </c>
    </row>
    <row r="37" spans="1:4" s="158" customFormat="1" ht="12.75">
      <c r="A37" s="159" t="s">
        <v>47</v>
      </c>
      <c r="B37" s="141" t="s">
        <v>19</v>
      </c>
      <c r="C37" s="141" t="s">
        <v>18</v>
      </c>
      <c r="D37" s="142">
        <v>9.47</v>
      </c>
    </row>
    <row r="38" spans="1:4" s="158" customFormat="1" ht="12.75">
      <c r="A38" s="154" t="s">
        <v>48</v>
      </c>
      <c r="B38" s="144" t="s">
        <v>27</v>
      </c>
      <c r="C38" s="144" t="s">
        <v>17</v>
      </c>
      <c r="D38" s="145">
        <v>7.49</v>
      </c>
    </row>
    <row r="39" spans="1:4" s="158" customFormat="1" ht="12.75">
      <c r="A39" s="155" t="s">
        <v>48</v>
      </c>
      <c r="B39" s="139" t="s">
        <v>27</v>
      </c>
      <c r="C39" s="139" t="s">
        <v>18</v>
      </c>
      <c r="D39" s="136">
        <v>9.47</v>
      </c>
    </row>
    <row r="40" spans="1:4" s="158" customFormat="1" ht="12.75">
      <c r="A40" s="155" t="s">
        <v>48</v>
      </c>
      <c r="B40" s="139" t="s">
        <v>19</v>
      </c>
      <c r="C40" s="139" t="s">
        <v>17</v>
      </c>
      <c r="D40" s="136">
        <v>7.49</v>
      </c>
    </row>
    <row r="41" spans="1:4" s="158" customFormat="1" ht="12.75">
      <c r="A41" s="159" t="s">
        <v>48</v>
      </c>
      <c r="B41" s="141" t="s">
        <v>19</v>
      </c>
      <c r="C41" s="141" t="s">
        <v>18</v>
      </c>
      <c r="D41" s="142">
        <v>9.47</v>
      </c>
    </row>
    <row r="42" spans="1:4" s="158" customFormat="1" ht="12.75">
      <c r="A42" s="155" t="s">
        <v>49</v>
      </c>
      <c r="B42" s="139" t="s">
        <v>28</v>
      </c>
      <c r="C42" s="139" t="s">
        <v>17</v>
      </c>
      <c r="D42" s="147">
        <v>7.49</v>
      </c>
    </row>
    <row r="43" spans="1:4" s="158" customFormat="1" ht="12.75">
      <c r="A43" s="159" t="s">
        <v>49</v>
      </c>
      <c r="B43" s="141" t="s">
        <v>28</v>
      </c>
      <c r="C43" s="139" t="s">
        <v>18</v>
      </c>
      <c r="D43" s="142">
        <v>9.47</v>
      </c>
    </row>
    <row r="44" spans="1:4" s="158" customFormat="1" ht="12.75">
      <c r="A44" s="154" t="s">
        <v>50</v>
      </c>
      <c r="B44" s="139" t="s">
        <v>27</v>
      </c>
      <c r="C44" s="144" t="s">
        <v>17</v>
      </c>
      <c r="D44" s="145">
        <v>7.49</v>
      </c>
    </row>
    <row r="45" spans="1:4" s="158" customFormat="1" ht="12.75">
      <c r="A45" s="155" t="s">
        <v>50</v>
      </c>
      <c r="B45" s="139" t="s">
        <v>27</v>
      </c>
      <c r="C45" s="139" t="s">
        <v>18</v>
      </c>
      <c r="D45" s="136">
        <v>9.47</v>
      </c>
    </row>
    <row r="46" spans="1:4" s="158" customFormat="1" ht="12.75">
      <c r="A46" s="155" t="s">
        <v>50</v>
      </c>
      <c r="B46" s="139" t="s">
        <v>19</v>
      </c>
      <c r="C46" s="139" t="s">
        <v>17</v>
      </c>
      <c r="D46" s="136">
        <v>7.49</v>
      </c>
    </row>
    <row r="47" spans="1:4" s="158" customFormat="1" ht="12.75">
      <c r="A47" s="159" t="s">
        <v>50</v>
      </c>
      <c r="B47" s="141" t="s">
        <v>19</v>
      </c>
      <c r="C47" s="139" t="s">
        <v>18</v>
      </c>
      <c r="D47" s="142">
        <v>9.47</v>
      </c>
    </row>
    <row r="48" spans="1:4" s="158" customFormat="1" ht="12.75">
      <c r="A48" s="154" t="s">
        <v>51</v>
      </c>
      <c r="B48" s="139" t="s">
        <v>27</v>
      </c>
      <c r="C48" s="144" t="s">
        <v>17</v>
      </c>
      <c r="D48" s="145">
        <v>7.49</v>
      </c>
    </row>
    <row r="49" spans="1:4" s="158" customFormat="1" ht="12.75">
      <c r="A49" s="155" t="s">
        <v>51</v>
      </c>
      <c r="B49" s="139" t="s">
        <v>27</v>
      </c>
      <c r="C49" s="139" t="s">
        <v>18</v>
      </c>
      <c r="D49" s="136">
        <v>9.47</v>
      </c>
    </row>
    <row r="50" spans="1:4" s="158" customFormat="1" ht="12.75">
      <c r="A50" s="155" t="s">
        <v>51</v>
      </c>
      <c r="B50" s="139" t="s">
        <v>19</v>
      </c>
      <c r="C50" s="139" t="s">
        <v>17</v>
      </c>
      <c r="D50" s="136">
        <v>7.49</v>
      </c>
    </row>
    <row r="51" spans="1:4" s="158" customFormat="1" ht="12.75">
      <c r="A51" s="159" t="s">
        <v>51</v>
      </c>
      <c r="B51" s="141" t="s">
        <v>19</v>
      </c>
      <c r="C51" s="139" t="s">
        <v>18</v>
      </c>
      <c r="D51" s="142">
        <v>9.47</v>
      </c>
    </row>
    <row r="52" spans="1:4" ht="12.75">
      <c r="A52" s="154" t="s">
        <v>52</v>
      </c>
      <c r="B52" s="144" t="s">
        <v>27</v>
      </c>
      <c r="C52" s="144" t="s">
        <v>17</v>
      </c>
      <c r="D52" s="146">
        <v>8.99</v>
      </c>
    </row>
    <row r="53" spans="1:4" ht="12.75">
      <c r="A53" s="155" t="s">
        <v>52</v>
      </c>
      <c r="B53" s="139" t="s">
        <v>27</v>
      </c>
      <c r="C53" s="139" t="s">
        <v>18</v>
      </c>
      <c r="D53" s="136">
        <v>11.36</v>
      </c>
    </row>
    <row r="54" spans="1:4" ht="12.75">
      <c r="A54" s="155" t="s">
        <v>52</v>
      </c>
      <c r="B54" s="139" t="s">
        <v>28</v>
      </c>
      <c r="C54" s="139" t="s">
        <v>17</v>
      </c>
      <c r="D54" s="147">
        <v>15.77</v>
      </c>
    </row>
    <row r="55" spans="1:4" ht="12.75">
      <c r="A55" s="155" t="s">
        <v>52</v>
      </c>
      <c r="B55" s="139" t="s">
        <v>28</v>
      </c>
      <c r="C55" s="139" t="s">
        <v>18</v>
      </c>
      <c r="D55" s="136">
        <v>11.36</v>
      </c>
    </row>
    <row r="56" spans="1:4" ht="12.75">
      <c r="A56" s="155" t="s">
        <v>52</v>
      </c>
      <c r="B56" s="139" t="s">
        <v>19</v>
      </c>
      <c r="C56" s="139" t="s">
        <v>17</v>
      </c>
      <c r="D56" s="136">
        <v>8.99</v>
      </c>
    </row>
    <row r="57" spans="1:4" ht="12.75">
      <c r="A57" s="155" t="s">
        <v>52</v>
      </c>
      <c r="B57" s="141" t="s">
        <v>19</v>
      </c>
      <c r="C57" s="141" t="s">
        <v>18</v>
      </c>
      <c r="D57" s="142">
        <v>11.36</v>
      </c>
    </row>
    <row r="58" spans="1:4" ht="12.75">
      <c r="A58" s="154" t="s">
        <v>53</v>
      </c>
      <c r="B58" s="144" t="s">
        <v>27</v>
      </c>
      <c r="C58" s="144" t="s">
        <v>17</v>
      </c>
      <c r="D58" s="146">
        <v>8.99</v>
      </c>
    </row>
    <row r="59" spans="1:4" ht="12.75">
      <c r="A59" s="155" t="s">
        <v>53</v>
      </c>
      <c r="B59" s="139" t="s">
        <v>27</v>
      </c>
      <c r="C59" s="139" t="s">
        <v>18</v>
      </c>
      <c r="D59" s="136">
        <v>11.36</v>
      </c>
    </row>
    <row r="60" spans="1:4" ht="12.75">
      <c r="A60" s="155" t="s">
        <v>53</v>
      </c>
      <c r="B60" s="139" t="s">
        <v>28</v>
      </c>
      <c r="C60" s="139" t="s">
        <v>17</v>
      </c>
      <c r="D60" s="147">
        <v>15.77</v>
      </c>
    </row>
    <row r="61" spans="1:4" ht="12.75">
      <c r="A61" s="155" t="s">
        <v>53</v>
      </c>
      <c r="B61" s="139" t="s">
        <v>28</v>
      </c>
      <c r="C61" s="139" t="s">
        <v>18</v>
      </c>
      <c r="D61" s="136">
        <v>11.36</v>
      </c>
    </row>
    <row r="62" spans="1:4" ht="12.75">
      <c r="A62" s="155" t="s">
        <v>53</v>
      </c>
      <c r="B62" s="139" t="s">
        <v>19</v>
      </c>
      <c r="C62" s="139" t="s">
        <v>17</v>
      </c>
      <c r="D62" s="136">
        <v>8.99</v>
      </c>
    </row>
    <row r="63" spans="1:4" ht="12.75">
      <c r="A63" s="159" t="s">
        <v>53</v>
      </c>
      <c r="B63" s="141" t="s">
        <v>19</v>
      </c>
      <c r="C63" s="141" t="s">
        <v>18</v>
      </c>
      <c r="D63" s="142">
        <v>11.36</v>
      </c>
    </row>
    <row r="64" spans="1:4" ht="12.75">
      <c r="A64" s="154" t="s">
        <v>54</v>
      </c>
      <c r="B64" s="144" t="s">
        <v>27</v>
      </c>
      <c r="C64" s="144" t="s">
        <v>17</v>
      </c>
      <c r="D64" s="146">
        <v>8.99</v>
      </c>
    </row>
    <row r="65" spans="1:4" ht="12.75">
      <c r="A65" s="155" t="s">
        <v>54</v>
      </c>
      <c r="B65" s="139" t="s">
        <v>27</v>
      </c>
      <c r="C65" s="139" t="s">
        <v>18</v>
      </c>
      <c r="D65" s="136">
        <v>11.36</v>
      </c>
    </row>
    <row r="66" spans="1:4" ht="12.75">
      <c r="A66" s="155" t="s">
        <v>54</v>
      </c>
      <c r="B66" s="139" t="s">
        <v>28</v>
      </c>
      <c r="C66" s="139" t="s">
        <v>17</v>
      </c>
      <c r="D66" s="147">
        <v>15.77</v>
      </c>
    </row>
    <row r="67" spans="1:4" ht="12.75">
      <c r="A67" s="155" t="s">
        <v>54</v>
      </c>
      <c r="B67" s="139" t="s">
        <v>28</v>
      </c>
      <c r="C67" s="139" t="s">
        <v>18</v>
      </c>
      <c r="D67" s="136">
        <v>11.36</v>
      </c>
    </row>
    <row r="68" spans="1:4" ht="12.75">
      <c r="A68" s="155" t="s">
        <v>54</v>
      </c>
      <c r="B68" s="139" t="s">
        <v>19</v>
      </c>
      <c r="C68" s="139" t="s">
        <v>17</v>
      </c>
      <c r="D68" s="136">
        <v>8.99</v>
      </c>
    </row>
    <row r="69" spans="1:4" ht="12.75">
      <c r="A69" s="159" t="s">
        <v>54</v>
      </c>
      <c r="B69" s="141" t="s">
        <v>19</v>
      </c>
      <c r="C69" s="141" t="s">
        <v>18</v>
      </c>
      <c r="D69" s="142">
        <v>11.36</v>
      </c>
    </row>
    <row r="70" spans="1:4" ht="12.75">
      <c r="A70" s="154" t="s">
        <v>55</v>
      </c>
      <c r="B70" s="144" t="s">
        <v>27</v>
      </c>
      <c r="C70" s="144" t="s">
        <v>17</v>
      </c>
      <c r="D70" s="146">
        <v>8.99</v>
      </c>
    </row>
    <row r="71" spans="1:4" ht="12.75">
      <c r="A71" s="155" t="s">
        <v>55</v>
      </c>
      <c r="B71" s="139" t="s">
        <v>27</v>
      </c>
      <c r="C71" s="139" t="s">
        <v>18</v>
      </c>
      <c r="D71" s="136">
        <v>11.36</v>
      </c>
    </row>
    <row r="72" spans="1:4" ht="12.75">
      <c r="A72" s="155" t="s">
        <v>55</v>
      </c>
      <c r="B72" s="139" t="s">
        <v>28</v>
      </c>
      <c r="C72" s="139" t="s">
        <v>17</v>
      </c>
      <c r="D72" s="147">
        <v>15.77</v>
      </c>
    </row>
    <row r="73" spans="1:4" ht="12.75">
      <c r="A73" s="155" t="s">
        <v>55</v>
      </c>
      <c r="B73" s="139" t="s">
        <v>28</v>
      </c>
      <c r="C73" s="139" t="s">
        <v>18</v>
      </c>
      <c r="D73" s="136">
        <v>11.36</v>
      </c>
    </row>
    <row r="74" spans="1:4" ht="12.75">
      <c r="A74" s="155" t="s">
        <v>55</v>
      </c>
      <c r="B74" s="139" t="s">
        <v>19</v>
      </c>
      <c r="C74" s="139" t="s">
        <v>17</v>
      </c>
      <c r="D74" s="136">
        <v>8.99</v>
      </c>
    </row>
    <row r="75" spans="1:4" ht="12.75">
      <c r="A75" s="159" t="s">
        <v>55</v>
      </c>
      <c r="B75" s="141" t="s">
        <v>19</v>
      </c>
      <c r="C75" s="141" t="s">
        <v>18</v>
      </c>
      <c r="D75" s="142">
        <v>11.36</v>
      </c>
    </row>
    <row r="76" spans="1:4" ht="12.75">
      <c r="A76" s="155" t="s">
        <v>56</v>
      </c>
      <c r="B76" s="144" t="s">
        <v>27</v>
      </c>
      <c r="C76" s="144" t="s">
        <v>17</v>
      </c>
      <c r="D76" s="146">
        <v>8.99</v>
      </c>
    </row>
    <row r="77" spans="1:4" ht="12.75">
      <c r="A77" s="155" t="s">
        <v>56</v>
      </c>
      <c r="B77" s="139" t="s">
        <v>27</v>
      </c>
      <c r="C77" s="139" t="s">
        <v>18</v>
      </c>
      <c r="D77" s="136">
        <v>11.36</v>
      </c>
    </row>
    <row r="78" spans="1:4" ht="12.75">
      <c r="A78" s="155" t="s">
        <v>56</v>
      </c>
      <c r="B78" s="139" t="s">
        <v>28</v>
      </c>
      <c r="C78" s="139" t="s">
        <v>17</v>
      </c>
      <c r="D78" s="147">
        <v>15.77</v>
      </c>
    </row>
    <row r="79" spans="1:4" ht="12.75">
      <c r="A79" s="155" t="s">
        <v>56</v>
      </c>
      <c r="B79" s="139" t="s">
        <v>28</v>
      </c>
      <c r="C79" s="139" t="s">
        <v>18</v>
      </c>
      <c r="D79" s="136">
        <v>11.36</v>
      </c>
    </row>
    <row r="80" spans="1:4" ht="12.75">
      <c r="A80" s="155" t="s">
        <v>56</v>
      </c>
      <c r="B80" s="139" t="s">
        <v>19</v>
      </c>
      <c r="C80" s="139" t="s">
        <v>17</v>
      </c>
      <c r="D80" s="136">
        <v>8.99</v>
      </c>
    </row>
    <row r="81" spans="1:4" ht="12.75">
      <c r="A81" s="159" t="s">
        <v>56</v>
      </c>
      <c r="B81" s="141" t="s">
        <v>19</v>
      </c>
      <c r="C81" s="141" t="s">
        <v>18</v>
      </c>
      <c r="D81" s="142">
        <v>11.36</v>
      </c>
    </row>
    <row r="82" spans="1:4" ht="12.75">
      <c r="A82" s="155" t="s">
        <v>57</v>
      </c>
      <c r="B82" s="144" t="s">
        <v>27</v>
      </c>
      <c r="C82" s="144" t="s">
        <v>17</v>
      </c>
      <c r="D82" s="146">
        <v>8.99</v>
      </c>
    </row>
    <row r="83" spans="1:4" ht="12.75">
      <c r="A83" s="155" t="s">
        <v>57</v>
      </c>
      <c r="B83" s="139" t="s">
        <v>27</v>
      </c>
      <c r="C83" s="139" t="s">
        <v>18</v>
      </c>
      <c r="D83" s="136">
        <v>11.36</v>
      </c>
    </row>
    <row r="84" spans="1:4" ht="12.75">
      <c r="A84" s="155" t="s">
        <v>57</v>
      </c>
      <c r="B84" s="139" t="s">
        <v>28</v>
      </c>
      <c r="C84" s="139" t="s">
        <v>17</v>
      </c>
      <c r="D84" s="147">
        <v>15.77</v>
      </c>
    </row>
    <row r="85" spans="1:4" ht="12.75">
      <c r="A85" s="155" t="s">
        <v>57</v>
      </c>
      <c r="B85" s="139" t="s">
        <v>28</v>
      </c>
      <c r="C85" s="139" t="s">
        <v>18</v>
      </c>
      <c r="D85" s="136">
        <v>11.36</v>
      </c>
    </row>
    <row r="86" spans="1:4" ht="12.75">
      <c r="A86" s="155" t="s">
        <v>57</v>
      </c>
      <c r="B86" s="139" t="s">
        <v>19</v>
      </c>
      <c r="C86" s="139" t="s">
        <v>17</v>
      </c>
      <c r="D86" s="136">
        <v>8.99</v>
      </c>
    </row>
    <row r="87" spans="1:4" ht="12.75">
      <c r="A87" s="159" t="s">
        <v>57</v>
      </c>
      <c r="B87" s="141" t="s">
        <v>19</v>
      </c>
      <c r="C87" s="141" t="s">
        <v>18</v>
      </c>
      <c r="D87" s="142">
        <v>11.36</v>
      </c>
    </row>
    <row r="88" spans="1:4" s="158" customFormat="1" ht="12.75">
      <c r="A88" s="154" t="s">
        <v>59</v>
      </c>
      <c r="B88" s="139" t="s">
        <v>27</v>
      </c>
      <c r="C88" s="144" t="s">
        <v>17</v>
      </c>
      <c r="D88" s="145">
        <v>8.99</v>
      </c>
    </row>
    <row r="89" spans="1:4" s="158" customFormat="1" ht="12.75">
      <c r="A89" s="155" t="s">
        <v>59</v>
      </c>
      <c r="B89" s="139" t="s">
        <v>27</v>
      </c>
      <c r="C89" s="139" t="s">
        <v>18</v>
      </c>
      <c r="D89" s="136">
        <v>11.36</v>
      </c>
    </row>
    <row r="90" spans="1:4" s="158" customFormat="1" ht="12.75">
      <c r="A90" s="155" t="s">
        <v>59</v>
      </c>
      <c r="B90" s="139" t="s">
        <v>19</v>
      </c>
      <c r="C90" s="139" t="s">
        <v>17</v>
      </c>
      <c r="D90" s="136">
        <v>8.99</v>
      </c>
    </row>
    <row r="91" spans="1:4" s="158" customFormat="1" ht="12.75">
      <c r="A91" s="155" t="s">
        <v>59</v>
      </c>
      <c r="B91" s="141" t="s">
        <v>19</v>
      </c>
      <c r="C91" s="139" t="s">
        <v>18</v>
      </c>
      <c r="D91" s="142">
        <v>11.36</v>
      </c>
    </row>
    <row r="92" spans="1:4" s="158" customFormat="1" ht="12.75">
      <c r="A92" s="154" t="s">
        <v>65</v>
      </c>
      <c r="B92" s="139" t="s">
        <v>27</v>
      </c>
      <c r="C92" s="144" t="s">
        <v>17</v>
      </c>
      <c r="D92" s="145">
        <v>8.99</v>
      </c>
    </row>
    <row r="93" spans="1:4" s="158" customFormat="1" ht="12.75">
      <c r="A93" s="155" t="s">
        <v>65</v>
      </c>
      <c r="B93" s="139" t="s">
        <v>27</v>
      </c>
      <c r="C93" s="139" t="s">
        <v>18</v>
      </c>
      <c r="D93" s="136">
        <v>11.36</v>
      </c>
    </row>
    <row r="94" spans="1:4" s="158" customFormat="1" ht="12.75">
      <c r="A94" s="155" t="s">
        <v>65</v>
      </c>
      <c r="B94" s="139" t="s">
        <v>19</v>
      </c>
      <c r="C94" s="139" t="s">
        <v>17</v>
      </c>
      <c r="D94" s="136">
        <v>8.99</v>
      </c>
    </row>
    <row r="95" spans="1:4" s="158" customFormat="1" ht="12.75">
      <c r="A95" s="159" t="s">
        <v>65</v>
      </c>
      <c r="B95" s="141" t="s">
        <v>19</v>
      </c>
      <c r="C95" s="139" t="s">
        <v>18</v>
      </c>
      <c r="D95" s="142">
        <v>11.36</v>
      </c>
    </row>
    <row r="96" spans="1:4" s="158" customFormat="1" ht="12.75">
      <c r="A96" s="154" t="s">
        <v>66</v>
      </c>
      <c r="B96" s="139" t="s">
        <v>27</v>
      </c>
      <c r="C96" s="144" t="s">
        <v>17</v>
      </c>
      <c r="D96" s="145">
        <v>8.99</v>
      </c>
    </row>
    <row r="97" spans="1:4" s="158" customFormat="1" ht="12.75">
      <c r="A97" s="155" t="s">
        <v>66</v>
      </c>
      <c r="B97" s="139" t="s">
        <v>27</v>
      </c>
      <c r="C97" s="139" t="s">
        <v>18</v>
      </c>
      <c r="D97" s="136">
        <v>11.36</v>
      </c>
    </row>
    <row r="98" spans="1:4" s="158" customFormat="1" ht="12.75">
      <c r="A98" s="155" t="s">
        <v>66</v>
      </c>
      <c r="B98" s="139" t="s">
        <v>19</v>
      </c>
      <c r="C98" s="139" t="s">
        <v>17</v>
      </c>
      <c r="D98" s="136">
        <v>8.99</v>
      </c>
    </row>
    <row r="99" spans="1:4" s="158" customFormat="1" ht="12.75">
      <c r="A99" s="159" t="s">
        <v>66</v>
      </c>
      <c r="B99" s="141" t="s">
        <v>19</v>
      </c>
      <c r="C99" s="139" t="s">
        <v>18</v>
      </c>
      <c r="D99" s="142">
        <v>11.36</v>
      </c>
    </row>
    <row r="100" spans="1:4" s="158" customFormat="1" ht="12.75">
      <c r="A100" s="154" t="s">
        <v>67</v>
      </c>
      <c r="B100" s="139" t="s">
        <v>27</v>
      </c>
      <c r="C100" s="144" t="s">
        <v>17</v>
      </c>
      <c r="D100" s="145">
        <v>8.99</v>
      </c>
    </row>
    <row r="101" spans="1:4" s="158" customFormat="1" ht="12.75">
      <c r="A101" s="155" t="s">
        <v>67</v>
      </c>
      <c r="B101" s="139" t="s">
        <v>27</v>
      </c>
      <c r="C101" s="139" t="s">
        <v>18</v>
      </c>
      <c r="D101" s="136">
        <v>11.36</v>
      </c>
    </row>
    <row r="102" spans="1:4" s="158" customFormat="1" ht="12.75">
      <c r="A102" s="155" t="s">
        <v>67</v>
      </c>
      <c r="B102" s="139" t="s">
        <v>19</v>
      </c>
      <c r="C102" s="139" t="s">
        <v>17</v>
      </c>
      <c r="D102" s="136">
        <v>8.99</v>
      </c>
    </row>
    <row r="103" spans="1:4" s="158" customFormat="1" ht="12.75">
      <c r="A103" s="159" t="s">
        <v>67</v>
      </c>
      <c r="B103" s="141" t="s">
        <v>19</v>
      </c>
      <c r="C103" s="139" t="s">
        <v>18</v>
      </c>
      <c r="D103" s="142">
        <v>11.36</v>
      </c>
    </row>
    <row r="104" spans="1:4" s="158" customFormat="1" ht="12.75">
      <c r="A104" s="154" t="s">
        <v>68</v>
      </c>
      <c r="B104" s="139" t="s">
        <v>27</v>
      </c>
      <c r="C104" s="144" t="s">
        <v>17</v>
      </c>
      <c r="D104" s="145">
        <v>8.99</v>
      </c>
    </row>
    <row r="105" spans="1:4" s="158" customFormat="1" ht="12.75">
      <c r="A105" s="155" t="s">
        <v>68</v>
      </c>
      <c r="B105" s="139" t="s">
        <v>27</v>
      </c>
      <c r="C105" s="139" t="s">
        <v>18</v>
      </c>
      <c r="D105" s="136">
        <v>11.36</v>
      </c>
    </row>
    <row r="106" spans="1:4" s="158" customFormat="1" ht="12.75">
      <c r="A106" s="155" t="s">
        <v>68</v>
      </c>
      <c r="B106" s="139" t="s">
        <v>19</v>
      </c>
      <c r="C106" s="139" t="s">
        <v>17</v>
      </c>
      <c r="D106" s="136">
        <v>8.99</v>
      </c>
    </row>
    <row r="107" spans="1:4" s="158" customFormat="1" ht="12.75">
      <c r="A107" s="159" t="s">
        <v>68</v>
      </c>
      <c r="B107" s="141" t="s">
        <v>19</v>
      </c>
      <c r="C107" s="139" t="s">
        <v>18</v>
      </c>
      <c r="D107" s="142">
        <v>11.36</v>
      </c>
    </row>
    <row r="108" spans="1:4" s="158" customFormat="1" ht="12.75">
      <c r="A108" s="154" t="s">
        <v>58</v>
      </c>
      <c r="B108" s="144" t="s">
        <v>27</v>
      </c>
      <c r="C108" s="144" t="s">
        <v>17</v>
      </c>
      <c r="D108" s="146">
        <v>4.99</v>
      </c>
    </row>
    <row r="109" spans="1:4" s="158" customFormat="1" ht="12.75">
      <c r="A109" s="155" t="s">
        <v>58</v>
      </c>
      <c r="B109" s="139" t="s">
        <v>27</v>
      </c>
      <c r="C109" s="139" t="s">
        <v>18</v>
      </c>
      <c r="D109" s="136">
        <v>6.31</v>
      </c>
    </row>
    <row r="110" spans="1:4" s="158" customFormat="1" ht="12.75">
      <c r="A110" s="155" t="s">
        <v>58</v>
      </c>
      <c r="B110" s="139" t="s">
        <v>28</v>
      </c>
      <c r="C110" s="139" t="s">
        <v>17</v>
      </c>
      <c r="D110" s="147">
        <v>8.76</v>
      </c>
    </row>
    <row r="111" spans="1:4" s="158" customFormat="1" ht="12.75">
      <c r="A111" s="159" t="s">
        <v>58</v>
      </c>
      <c r="B111" s="139" t="s">
        <v>28</v>
      </c>
      <c r="C111" s="139" t="s">
        <v>18</v>
      </c>
      <c r="D111" s="160">
        <v>6.31</v>
      </c>
    </row>
    <row r="112" spans="1:4" s="158" customFormat="1" ht="12.75">
      <c r="A112" s="154" t="s">
        <v>69</v>
      </c>
      <c r="B112" s="144" t="s">
        <v>27</v>
      </c>
      <c r="C112" s="144" t="s">
        <v>17</v>
      </c>
      <c r="D112" s="146">
        <v>7.49</v>
      </c>
    </row>
    <row r="113" spans="1:4" s="158" customFormat="1" ht="12.75">
      <c r="A113" s="155" t="s">
        <v>69</v>
      </c>
      <c r="B113" s="139" t="s">
        <v>27</v>
      </c>
      <c r="C113" s="139" t="s">
        <v>18</v>
      </c>
      <c r="D113" s="136">
        <v>9.47</v>
      </c>
    </row>
    <row r="114" spans="1:4" s="158" customFormat="1" ht="12.75">
      <c r="A114" s="155" t="s">
        <v>69</v>
      </c>
      <c r="B114" s="139" t="s">
        <v>28</v>
      </c>
      <c r="C114" s="139" t="s">
        <v>17</v>
      </c>
      <c r="D114" s="147">
        <v>7.49</v>
      </c>
    </row>
    <row r="115" spans="1:4" s="158" customFormat="1" ht="13.5" thickBot="1">
      <c r="A115" s="156" t="s">
        <v>69</v>
      </c>
      <c r="B115" s="150" t="s">
        <v>28</v>
      </c>
      <c r="C115" s="150" t="s">
        <v>18</v>
      </c>
      <c r="D115" s="151">
        <v>9.47</v>
      </c>
    </row>
    <row r="116" ht="12.75">
      <c r="D116" s="157"/>
    </row>
    <row r="117" ht="12.75">
      <c r="D117" s="157"/>
    </row>
  </sheetData>
  <sheetProtection password="BAFF" sheet="1" objects="1" scenarios="1" selectLockedCells="1" selectUnlockedCells="1"/>
  <printOptions horizontalCentered="1"/>
  <pageMargins left="0.7874015748031497" right="0.7874015748031497" top="1.1811023622047245" bottom="0.984251968503937" header="0.5905511811023623" footer="0.3937007874015748"/>
  <pageSetup horizontalDpi="300" verticalDpi="300" orientation="portrait" paperSize="9" scale="90" r:id="rId1"/>
  <headerFooter alignWithMargins="0">
    <oddHeader>&amp;C&amp;"Arial,Grassetto"&amp;11TABELLA PER LA DETERMINAZIONE DEGLI ONERI DI URBANIZZAZIONE
DESTINAZIONE D'USO &amp;UTURISMO&amp;R&amp;"Arial,Corsivo" release 1.0</oddHeader>
    <oddFooter>&amp;L&amp;D&amp;C&amp;9Comune di MIRANO - 3° Settore - Pianificazione, Uso e Tutela del Territorio
Servizio Edilizia Privata
C.F. 82002010278 - P.I. 00649390275
Segreteria: tel. +39-041-57.98.456/467/481 fax +39-041-57.98.410&amp;R&amp;P di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7">
    <tabColor indexed="42"/>
  </sheetPr>
  <dimension ref="A1:D63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26.421875" style="140" bestFit="1" customWidth="1"/>
    <col min="2" max="2" width="13.8515625" style="140" bestFit="1" customWidth="1"/>
    <col min="3" max="3" width="13.7109375" style="140" bestFit="1" customWidth="1"/>
    <col min="4" max="4" width="30.57421875" style="153" bestFit="1" customWidth="1"/>
    <col min="5" max="16384" width="9.140625" style="140" customWidth="1"/>
  </cols>
  <sheetData>
    <row r="1" spans="1:4" s="133" customFormat="1" ht="12.75">
      <c r="A1" s="123" t="s">
        <v>2</v>
      </c>
      <c r="B1" s="124" t="s">
        <v>1</v>
      </c>
      <c r="C1" s="125" t="s">
        <v>3</v>
      </c>
      <c r="D1" s="126" t="s">
        <v>5</v>
      </c>
    </row>
    <row r="2" spans="1:4" ht="12.75">
      <c r="A2" s="154" t="s">
        <v>39</v>
      </c>
      <c r="B2" s="144" t="s">
        <v>17</v>
      </c>
      <c r="C2" s="161">
        <v>5.57</v>
      </c>
      <c r="D2" s="145">
        <v>5.16</v>
      </c>
    </row>
    <row r="3" spans="1:4" ht="12.75">
      <c r="A3" s="155" t="s">
        <v>39</v>
      </c>
      <c r="B3" s="139" t="s">
        <v>18</v>
      </c>
      <c r="C3" s="162">
        <v>2.09</v>
      </c>
      <c r="D3" s="136">
        <v>5.16</v>
      </c>
    </row>
    <row r="4" spans="1:4" ht="12.75">
      <c r="A4" s="154" t="s">
        <v>40</v>
      </c>
      <c r="B4" s="144" t="s">
        <v>17</v>
      </c>
      <c r="C4" s="161">
        <v>5.57</v>
      </c>
      <c r="D4" s="145">
        <v>5.16</v>
      </c>
    </row>
    <row r="5" spans="1:4" ht="12.75">
      <c r="A5" s="155" t="s">
        <v>40</v>
      </c>
      <c r="B5" s="139" t="s">
        <v>18</v>
      </c>
      <c r="C5" s="162">
        <v>2.09</v>
      </c>
      <c r="D5" s="136">
        <v>5.16</v>
      </c>
    </row>
    <row r="6" spans="1:4" ht="12.75">
      <c r="A6" s="154" t="s">
        <v>41</v>
      </c>
      <c r="B6" s="144" t="s">
        <v>17</v>
      </c>
      <c r="C6" s="161">
        <v>7.79</v>
      </c>
      <c r="D6" s="145">
        <v>5.16</v>
      </c>
    </row>
    <row r="7" spans="1:4" ht="12.75">
      <c r="A7" s="155" t="s">
        <v>41</v>
      </c>
      <c r="B7" s="139" t="s">
        <v>18</v>
      </c>
      <c r="C7" s="162">
        <v>2.92</v>
      </c>
      <c r="D7" s="136">
        <v>5.16</v>
      </c>
    </row>
    <row r="8" spans="1:4" ht="12.75">
      <c r="A8" s="154" t="s">
        <v>42</v>
      </c>
      <c r="B8" s="144" t="s">
        <v>17</v>
      </c>
      <c r="C8" s="161">
        <v>7.79</v>
      </c>
      <c r="D8" s="145">
        <v>5.16</v>
      </c>
    </row>
    <row r="9" spans="1:4" ht="12.75">
      <c r="A9" s="155" t="s">
        <v>42</v>
      </c>
      <c r="B9" s="139" t="s">
        <v>18</v>
      </c>
      <c r="C9" s="162">
        <v>2.92</v>
      </c>
      <c r="D9" s="136">
        <v>5.16</v>
      </c>
    </row>
    <row r="10" spans="1:4" ht="12.75">
      <c r="A10" s="154" t="s">
        <v>43</v>
      </c>
      <c r="B10" s="144" t="s">
        <v>17</v>
      </c>
      <c r="C10" s="161">
        <v>7.79</v>
      </c>
      <c r="D10" s="145">
        <v>5.16</v>
      </c>
    </row>
    <row r="11" spans="1:4" ht="12.75">
      <c r="A11" s="155" t="s">
        <v>43</v>
      </c>
      <c r="B11" s="139" t="s">
        <v>18</v>
      </c>
      <c r="C11" s="162">
        <v>2.92</v>
      </c>
      <c r="D11" s="136">
        <v>5.16</v>
      </c>
    </row>
    <row r="12" spans="1:4" ht="12.75">
      <c r="A12" s="154" t="s">
        <v>44</v>
      </c>
      <c r="B12" s="144" t="s">
        <v>17</v>
      </c>
      <c r="C12" s="161">
        <v>7.79</v>
      </c>
      <c r="D12" s="145">
        <v>5.16</v>
      </c>
    </row>
    <row r="13" spans="1:4" ht="12.75">
      <c r="A13" s="155" t="s">
        <v>44</v>
      </c>
      <c r="B13" s="139" t="s">
        <v>18</v>
      </c>
      <c r="C13" s="162">
        <v>2.92</v>
      </c>
      <c r="D13" s="136">
        <v>5.16</v>
      </c>
    </row>
    <row r="14" spans="1:4" ht="12.75">
      <c r="A14" s="154" t="s">
        <v>45</v>
      </c>
      <c r="B14" s="144" t="s">
        <v>17</v>
      </c>
      <c r="C14" s="161">
        <v>7.79</v>
      </c>
      <c r="D14" s="145">
        <v>5.16</v>
      </c>
    </row>
    <row r="15" spans="1:4" ht="12.75">
      <c r="A15" s="155" t="s">
        <v>45</v>
      </c>
      <c r="B15" s="139" t="s">
        <v>18</v>
      </c>
      <c r="C15" s="162">
        <v>2.92</v>
      </c>
      <c r="D15" s="136">
        <v>5.16</v>
      </c>
    </row>
    <row r="16" spans="1:4" ht="12.75">
      <c r="A16" s="154" t="s">
        <v>46</v>
      </c>
      <c r="B16" s="144" t="s">
        <v>17</v>
      </c>
      <c r="C16" s="161">
        <v>7.79</v>
      </c>
      <c r="D16" s="145">
        <v>5.16</v>
      </c>
    </row>
    <row r="17" spans="1:4" ht="12.75">
      <c r="A17" s="155" t="s">
        <v>46</v>
      </c>
      <c r="B17" s="139" t="s">
        <v>18</v>
      </c>
      <c r="C17" s="162">
        <v>2.92</v>
      </c>
      <c r="D17" s="136">
        <v>5.16</v>
      </c>
    </row>
    <row r="18" spans="1:4" ht="12.75">
      <c r="A18" s="154" t="s">
        <v>47</v>
      </c>
      <c r="B18" s="144" t="s">
        <v>17</v>
      </c>
      <c r="C18" s="161">
        <v>7.79</v>
      </c>
      <c r="D18" s="145">
        <v>5.16</v>
      </c>
    </row>
    <row r="19" spans="1:4" ht="12.75">
      <c r="A19" s="155" t="s">
        <v>47</v>
      </c>
      <c r="B19" s="139" t="s">
        <v>18</v>
      </c>
      <c r="C19" s="162">
        <v>2.92</v>
      </c>
      <c r="D19" s="136">
        <v>5.16</v>
      </c>
    </row>
    <row r="20" spans="1:4" ht="12.75">
      <c r="A20" s="154" t="s">
        <v>48</v>
      </c>
      <c r="B20" s="144" t="s">
        <v>17</v>
      </c>
      <c r="C20" s="161">
        <v>7.79</v>
      </c>
      <c r="D20" s="145">
        <v>5.16</v>
      </c>
    </row>
    <row r="21" spans="1:4" ht="12.75">
      <c r="A21" s="155" t="s">
        <v>48</v>
      </c>
      <c r="B21" s="139" t="s">
        <v>18</v>
      </c>
      <c r="C21" s="162">
        <v>2.92</v>
      </c>
      <c r="D21" s="136">
        <v>5.16</v>
      </c>
    </row>
    <row r="22" spans="1:4" ht="12.75">
      <c r="A22" s="154" t="s">
        <v>49</v>
      </c>
      <c r="B22" s="144" t="s">
        <v>17</v>
      </c>
      <c r="C22" s="161">
        <v>7.79</v>
      </c>
      <c r="D22" s="145">
        <v>5.16</v>
      </c>
    </row>
    <row r="23" spans="1:4" ht="12.75">
      <c r="A23" s="155" t="s">
        <v>49</v>
      </c>
      <c r="B23" s="139" t="s">
        <v>18</v>
      </c>
      <c r="C23" s="162">
        <v>2.92</v>
      </c>
      <c r="D23" s="136">
        <v>5.16</v>
      </c>
    </row>
    <row r="24" spans="1:4" ht="12.75">
      <c r="A24" s="154" t="s">
        <v>50</v>
      </c>
      <c r="B24" s="144" t="s">
        <v>17</v>
      </c>
      <c r="C24" s="161">
        <v>7.79</v>
      </c>
      <c r="D24" s="145">
        <v>5.16</v>
      </c>
    </row>
    <row r="25" spans="1:4" ht="12.75">
      <c r="A25" s="155" t="s">
        <v>50</v>
      </c>
      <c r="B25" s="139" t="s">
        <v>18</v>
      </c>
      <c r="C25" s="162">
        <v>2.92</v>
      </c>
      <c r="D25" s="136">
        <v>5.16</v>
      </c>
    </row>
    <row r="26" spans="1:4" ht="12.75">
      <c r="A26" s="154" t="s">
        <v>51</v>
      </c>
      <c r="B26" s="144" t="s">
        <v>17</v>
      </c>
      <c r="C26" s="161">
        <v>7.79</v>
      </c>
      <c r="D26" s="145">
        <v>5.16</v>
      </c>
    </row>
    <row r="27" spans="1:4" ht="12.75">
      <c r="A27" s="155" t="s">
        <v>51</v>
      </c>
      <c r="B27" s="139" t="s">
        <v>18</v>
      </c>
      <c r="C27" s="162">
        <v>2.92</v>
      </c>
      <c r="D27" s="136">
        <v>5.16</v>
      </c>
    </row>
    <row r="28" spans="1:4" ht="12.75">
      <c r="A28" s="154" t="s">
        <v>52</v>
      </c>
      <c r="B28" s="144" t="s">
        <v>17</v>
      </c>
      <c r="C28" s="161">
        <v>11.13</v>
      </c>
      <c r="D28" s="145">
        <v>5.16</v>
      </c>
    </row>
    <row r="29" spans="1:4" ht="12.75">
      <c r="A29" s="155" t="s">
        <v>52</v>
      </c>
      <c r="B29" s="139" t="s">
        <v>18</v>
      </c>
      <c r="C29" s="162">
        <v>4.18</v>
      </c>
      <c r="D29" s="136">
        <v>5.16</v>
      </c>
    </row>
    <row r="30" spans="1:4" ht="12.75">
      <c r="A30" s="154" t="s">
        <v>53</v>
      </c>
      <c r="B30" s="144" t="s">
        <v>17</v>
      </c>
      <c r="C30" s="161">
        <v>11.13</v>
      </c>
      <c r="D30" s="145">
        <v>5.16</v>
      </c>
    </row>
    <row r="31" spans="1:4" ht="12.75">
      <c r="A31" s="155" t="s">
        <v>53</v>
      </c>
      <c r="B31" s="139" t="s">
        <v>18</v>
      </c>
      <c r="C31" s="162">
        <v>4.18</v>
      </c>
      <c r="D31" s="136">
        <v>5.16</v>
      </c>
    </row>
    <row r="32" spans="1:4" ht="12.75">
      <c r="A32" s="154" t="s">
        <v>54</v>
      </c>
      <c r="B32" s="144" t="s">
        <v>17</v>
      </c>
      <c r="C32" s="161">
        <v>11.13</v>
      </c>
      <c r="D32" s="145">
        <v>5.16</v>
      </c>
    </row>
    <row r="33" spans="1:4" ht="12.75">
      <c r="A33" s="155" t="s">
        <v>54</v>
      </c>
      <c r="B33" s="139" t="s">
        <v>18</v>
      </c>
      <c r="C33" s="162">
        <v>4.18</v>
      </c>
      <c r="D33" s="136">
        <v>5.16</v>
      </c>
    </row>
    <row r="34" spans="1:4" ht="12.75">
      <c r="A34" s="154" t="s">
        <v>55</v>
      </c>
      <c r="B34" s="144" t="s">
        <v>17</v>
      </c>
      <c r="C34" s="161">
        <v>11.13</v>
      </c>
      <c r="D34" s="145">
        <v>5.16</v>
      </c>
    </row>
    <row r="35" spans="1:4" ht="12.75">
      <c r="A35" s="155" t="s">
        <v>55</v>
      </c>
      <c r="B35" s="139" t="s">
        <v>18</v>
      </c>
      <c r="C35" s="162">
        <v>4.18</v>
      </c>
      <c r="D35" s="136">
        <v>5.16</v>
      </c>
    </row>
    <row r="36" spans="1:4" ht="12.75">
      <c r="A36" s="154" t="s">
        <v>56</v>
      </c>
      <c r="B36" s="144" t="s">
        <v>17</v>
      </c>
      <c r="C36" s="161">
        <v>11.13</v>
      </c>
      <c r="D36" s="145">
        <v>5.16</v>
      </c>
    </row>
    <row r="37" spans="1:4" ht="12.75">
      <c r="A37" s="155" t="s">
        <v>56</v>
      </c>
      <c r="B37" s="139" t="s">
        <v>18</v>
      </c>
      <c r="C37" s="162">
        <v>4.18</v>
      </c>
      <c r="D37" s="136">
        <v>5.16</v>
      </c>
    </row>
    <row r="38" spans="1:4" ht="12.75">
      <c r="A38" s="154" t="s">
        <v>57</v>
      </c>
      <c r="B38" s="144" t="s">
        <v>17</v>
      </c>
      <c r="C38" s="161">
        <v>11.13</v>
      </c>
      <c r="D38" s="145">
        <v>5.16</v>
      </c>
    </row>
    <row r="39" spans="1:4" ht="12.75">
      <c r="A39" s="155" t="s">
        <v>57</v>
      </c>
      <c r="B39" s="139" t="s">
        <v>18</v>
      </c>
      <c r="C39" s="162">
        <v>4.18</v>
      </c>
      <c r="D39" s="136">
        <v>5.16</v>
      </c>
    </row>
    <row r="40" spans="1:4" ht="12.75">
      <c r="A40" s="154" t="s">
        <v>59</v>
      </c>
      <c r="B40" s="144" t="s">
        <v>17</v>
      </c>
      <c r="C40" s="161">
        <v>11.13</v>
      </c>
      <c r="D40" s="145">
        <v>5.16</v>
      </c>
    </row>
    <row r="41" spans="1:4" ht="12.75">
      <c r="A41" s="155" t="s">
        <v>59</v>
      </c>
      <c r="B41" s="139" t="s">
        <v>18</v>
      </c>
      <c r="C41" s="162">
        <v>4.18</v>
      </c>
      <c r="D41" s="136">
        <v>5.16</v>
      </c>
    </row>
    <row r="42" spans="1:4" ht="12.75">
      <c r="A42" s="154" t="s">
        <v>60</v>
      </c>
      <c r="B42" s="144" t="s">
        <v>17</v>
      </c>
      <c r="C42" s="161">
        <v>5.57</v>
      </c>
      <c r="D42" s="145">
        <v>5.16</v>
      </c>
    </row>
    <row r="43" spans="1:4" ht="12.75">
      <c r="A43" s="155" t="s">
        <v>60</v>
      </c>
      <c r="B43" s="139" t="s">
        <v>18</v>
      </c>
      <c r="C43" s="162">
        <v>2.09</v>
      </c>
      <c r="D43" s="136">
        <v>5.16</v>
      </c>
    </row>
    <row r="44" spans="1:4" ht="12.75">
      <c r="A44" s="154" t="s">
        <v>65</v>
      </c>
      <c r="B44" s="144" t="s">
        <v>17</v>
      </c>
      <c r="C44" s="161">
        <v>11.13</v>
      </c>
      <c r="D44" s="145">
        <v>5.16</v>
      </c>
    </row>
    <row r="45" spans="1:4" ht="12.75">
      <c r="A45" s="155" t="s">
        <v>65</v>
      </c>
      <c r="B45" s="139" t="s">
        <v>18</v>
      </c>
      <c r="C45" s="162">
        <v>4.18</v>
      </c>
      <c r="D45" s="136">
        <v>5.16</v>
      </c>
    </row>
    <row r="46" spans="1:4" ht="12.75">
      <c r="A46" s="154" t="s">
        <v>61</v>
      </c>
      <c r="B46" s="144" t="s">
        <v>17</v>
      </c>
      <c r="C46" s="161">
        <v>5.57</v>
      </c>
      <c r="D46" s="145">
        <v>5.16</v>
      </c>
    </row>
    <row r="47" spans="1:4" ht="12.75">
      <c r="A47" s="155" t="s">
        <v>61</v>
      </c>
      <c r="B47" s="139" t="s">
        <v>18</v>
      </c>
      <c r="C47" s="162">
        <v>2.09</v>
      </c>
      <c r="D47" s="136">
        <v>5.16</v>
      </c>
    </row>
    <row r="48" spans="1:4" ht="12.75">
      <c r="A48" s="154" t="s">
        <v>66</v>
      </c>
      <c r="B48" s="144" t="s">
        <v>17</v>
      </c>
      <c r="C48" s="161">
        <v>11.13</v>
      </c>
      <c r="D48" s="145">
        <v>5.16</v>
      </c>
    </row>
    <row r="49" spans="1:4" ht="12.75">
      <c r="A49" s="155" t="s">
        <v>66</v>
      </c>
      <c r="B49" s="139" t="s">
        <v>18</v>
      </c>
      <c r="C49" s="162">
        <v>4.18</v>
      </c>
      <c r="D49" s="136">
        <v>5.16</v>
      </c>
    </row>
    <row r="50" spans="1:4" ht="12.75">
      <c r="A50" s="154" t="s">
        <v>62</v>
      </c>
      <c r="B50" s="144" t="s">
        <v>17</v>
      </c>
      <c r="C50" s="161">
        <v>5.57</v>
      </c>
      <c r="D50" s="145">
        <v>5.16</v>
      </c>
    </row>
    <row r="51" spans="1:4" ht="12.75">
      <c r="A51" s="155" t="s">
        <v>62</v>
      </c>
      <c r="B51" s="139" t="s">
        <v>18</v>
      </c>
      <c r="C51" s="162">
        <v>2.09</v>
      </c>
      <c r="D51" s="136">
        <v>5.16</v>
      </c>
    </row>
    <row r="52" spans="1:4" ht="12.75">
      <c r="A52" s="154" t="s">
        <v>67</v>
      </c>
      <c r="B52" s="144" t="s">
        <v>17</v>
      </c>
      <c r="C52" s="161">
        <v>11.13</v>
      </c>
      <c r="D52" s="145">
        <v>5.16</v>
      </c>
    </row>
    <row r="53" spans="1:4" ht="12.75">
      <c r="A53" s="155" t="s">
        <v>67</v>
      </c>
      <c r="B53" s="139" t="s">
        <v>18</v>
      </c>
      <c r="C53" s="162">
        <v>4.18</v>
      </c>
      <c r="D53" s="136">
        <v>5.16</v>
      </c>
    </row>
    <row r="54" spans="1:4" ht="12.75">
      <c r="A54" s="154" t="s">
        <v>63</v>
      </c>
      <c r="B54" s="144" t="s">
        <v>17</v>
      </c>
      <c r="C54" s="161">
        <v>5.57</v>
      </c>
      <c r="D54" s="145">
        <v>5.16</v>
      </c>
    </row>
    <row r="55" spans="1:4" ht="12.75">
      <c r="A55" s="155" t="s">
        <v>63</v>
      </c>
      <c r="B55" s="139" t="s">
        <v>18</v>
      </c>
      <c r="C55" s="162">
        <v>2.09</v>
      </c>
      <c r="D55" s="136">
        <v>5.16</v>
      </c>
    </row>
    <row r="56" spans="1:4" ht="12.75">
      <c r="A56" s="154" t="s">
        <v>68</v>
      </c>
      <c r="B56" s="144" t="s">
        <v>17</v>
      </c>
      <c r="C56" s="161">
        <v>11.13</v>
      </c>
      <c r="D56" s="145">
        <v>5.16</v>
      </c>
    </row>
    <row r="57" spans="1:4" ht="12.75">
      <c r="A57" s="155" t="s">
        <v>68</v>
      </c>
      <c r="B57" s="139" t="s">
        <v>18</v>
      </c>
      <c r="C57" s="162">
        <v>4.18</v>
      </c>
      <c r="D57" s="136">
        <v>5.16</v>
      </c>
    </row>
    <row r="58" spans="1:4" ht="12.75">
      <c r="A58" s="154" t="s">
        <v>64</v>
      </c>
      <c r="B58" s="144" t="s">
        <v>17</v>
      </c>
      <c r="C58" s="161">
        <v>5.57</v>
      </c>
      <c r="D58" s="145">
        <v>5.16</v>
      </c>
    </row>
    <row r="59" spans="1:4" ht="12.75">
      <c r="A59" s="155" t="s">
        <v>64</v>
      </c>
      <c r="B59" s="139" t="s">
        <v>18</v>
      </c>
      <c r="C59" s="162">
        <v>2.09</v>
      </c>
      <c r="D59" s="136">
        <v>5.16</v>
      </c>
    </row>
    <row r="60" spans="1:4" ht="12.75">
      <c r="A60" s="154" t="s">
        <v>58</v>
      </c>
      <c r="B60" s="144" t="s">
        <v>17</v>
      </c>
      <c r="C60" s="161">
        <v>11.13</v>
      </c>
      <c r="D60" s="145">
        <v>5.16</v>
      </c>
    </row>
    <row r="61" spans="1:4" ht="13.5" thickBot="1">
      <c r="A61" s="156" t="s">
        <v>58</v>
      </c>
      <c r="B61" s="150" t="s">
        <v>18</v>
      </c>
      <c r="C61" s="163">
        <v>4.18</v>
      </c>
      <c r="D61" s="151">
        <v>5.16</v>
      </c>
    </row>
    <row r="62" ht="12.75">
      <c r="D62" s="157"/>
    </row>
    <row r="63" ht="12.75">
      <c r="D63" s="140"/>
    </row>
  </sheetData>
  <sheetProtection password="9229" sheet="1" objects="1" scenarios="1" selectLockedCells="1" selectUnlockedCells="1"/>
  <printOptions horizontalCentered="1"/>
  <pageMargins left="0.7874015748031497" right="0.7874015748031497" top="1.1811023622047245" bottom="0.7874015748031497" header="0.5905511811023623" footer="0.38"/>
  <pageSetup horizontalDpi="300" verticalDpi="300" orientation="portrait" paperSize="9" scale="88" r:id="rId1"/>
  <headerFooter alignWithMargins="0">
    <oddHeader>&amp;C&amp;"Arial,Grassetto"&amp;11TABELLA PER LA DETERMINAZIONE DEGLI ONERI DI URBANIZZAZIONE
DESTINAZIONE D'USO &amp;UARTIGIANATO&amp;R&amp;"Arial,Corsivo" release 1.0</oddHeader>
    <oddFooter>&amp;L&amp;D&amp;C&amp;9Comune di MIRANO - 3° Settore - Pianificazione, Uso e Tutela del Territorio
Servizio Edilizia Privata
C.F. 82002010278 - P.I. 00649390275
Segreteria: tel. +39-041-57.98.456/467/481 fax +39-041-57.98.410&amp;R&amp;P di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8">
    <tabColor indexed="42"/>
  </sheetPr>
  <dimension ref="A1:D63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26.421875" style="140" bestFit="1" customWidth="1"/>
    <col min="2" max="2" width="13.8515625" style="140" bestFit="1" customWidth="1"/>
    <col min="3" max="3" width="13.7109375" style="140" bestFit="1" customWidth="1"/>
    <col min="4" max="4" width="30.57421875" style="153" bestFit="1" customWidth="1"/>
    <col min="5" max="16384" width="9.140625" style="140" customWidth="1"/>
  </cols>
  <sheetData>
    <row r="1" spans="1:4" s="164" customFormat="1" ht="12.75">
      <c r="A1" s="127" t="s">
        <v>2</v>
      </c>
      <c r="B1" s="128" t="s">
        <v>1</v>
      </c>
      <c r="C1" s="129" t="s">
        <v>3</v>
      </c>
      <c r="D1" s="130" t="s">
        <v>5</v>
      </c>
    </row>
    <row r="2" spans="1:4" ht="12.75">
      <c r="A2" s="154" t="s">
        <v>39</v>
      </c>
      <c r="B2" s="144" t="s">
        <v>17</v>
      </c>
      <c r="C2" s="161">
        <v>18.09</v>
      </c>
      <c r="D2" s="145">
        <v>5.16</v>
      </c>
    </row>
    <row r="3" spans="1:4" ht="12.75">
      <c r="A3" s="155" t="s">
        <v>39</v>
      </c>
      <c r="B3" s="139" t="s">
        <v>18</v>
      </c>
      <c r="C3" s="162">
        <v>14.47</v>
      </c>
      <c r="D3" s="136">
        <v>5.16</v>
      </c>
    </row>
    <row r="4" spans="1:4" ht="12.75">
      <c r="A4" s="154" t="s">
        <v>40</v>
      </c>
      <c r="B4" s="144" t="s">
        <v>17</v>
      </c>
      <c r="C4" s="161">
        <v>18.09</v>
      </c>
      <c r="D4" s="145">
        <v>5.16</v>
      </c>
    </row>
    <row r="5" spans="1:4" ht="12.75">
      <c r="A5" s="155" t="s">
        <v>40</v>
      </c>
      <c r="B5" s="139" t="s">
        <v>18</v>
      </c>
      <c r="C5" s="162">
        <v>14.47</v>
      </c>
      <c r="D5" s="136">
        <v>5.16</v>
      </c>
    </row>
    <row r="6" spans="1:4" ht="12.75">
      <c r="A6" s="154" t="s">
        <v>41</v>
      </c>
      <c r="B6" s="144" t="s">
        <v>17</v>
      </c>
      <c r="C6" s="161">
        <v>15.31</v>
      </c>
      <c r="D6" s="145">
        <v>5.16</v>
      </c>
    </row>
    <row r="7" spans="1:4" ht="12.75">
      <c r="A7" s="155" t="s">
        <v>41</v>
      </c>
      <c r="B7" s="139" t="s">
        <v>18</v>
      </c>
      <c r="C7" s="162">
        <v>12.25</v>
      </c>
      <c r="D7" s="136">
        <v>5.16</v>
      </c>
    </row>
    <row r="8" spans="1:4" ht="12.75">
      <c r="A8" s="154" t="s">
        <v>42</v>
      </c>
      <c r="B8" s="144" t="s">
        <v>17</v>
      </c>
      <c r="C8" s="161">
        <v>15.31</v>
      </c>
      <c r="D8" s="145">
        <v>5.16</v>
      </c>
    </row>
    <row r="9" spans="1:4" ht="12.75">
      <c r="A9" s="155" t="s">
        <v>42</v>
      </c>
      <c r="B9" s="139" t="s">
        <v>18</v>
      </c>
      <c r="C9" s="162">
        <v>12.25</v>
      </c>
      <c r="D9" s="136">
        <v>5.16</v>
      </c>
    </row>
    <row r="10" spans="1:4" ht="12.75">
      <c r="A10" s="154" t="s">
        <v>43</v>
      </c>
      <c r="B10" s="144" t="s">
        <v>17</v>
      </c>
      <c r="C10" s="161">
        <v>15.31</v>
      </c>
      <c r="D10" s="145">
        <v>5.16</v>
      </c>
    </row>
    <row r="11" spans="1:4" ht="12.75">
      <c r="A11" s="155" t="s">
        <v>43</v>
      </c>
      <c r="B11" s="139" t="s">
        <v>18</v>
      </c>
      <c r="C11" s="162">
        <v>12.25</v>
      </c>
      <c r="D11" s="136">
        <v>5.16</v>
      </c>
    </row>
    <row r="12" spans="1:4" ht="12.75">
      <c r="A12" s="154" t="s">
        <v>44</v>
      </c>
      <c r="B12" s="144" t="s">
        <v>17</v>
      </c>
      <c r="C12" s="161">
        <v>15.31</v>
      </c>
      <c r="D12" s="145">
        <v>5.16</v>
      </c>
    </row>
    <row r="13" spans="1:4" ht="12.75">
      <c r="A13" s="155" t="s">
        <v>44</v>
      </c>
      <c r="B13" s="139" t="s">
        <v>18</v>
      </c>
      <c r="C13" s="162">
        <v>12.25</v>
      </c>
      <c r="D13" s="136">
        <v>5.16</v>
      </c>
    </row>
    <row r="14" spans="1:4" ht="12.75">
      <c r="A14" s="154" t="s">
        <v>45</v>
      </c>
      <c r="B14" s="144" t="s">
        <v>17</v>
      </c>
      <c r="C14" s="161">
        <v>15.31</v>
      </c>
      <c r="D14" s="145">
        <v>5.16</v>
      </c>
    </row>
    <row r="15" spans="1:4" ht="12.75">
      <c r="A15" s="155" t="s">
        <v>45</v>
      </c>
      <c r="B15" s="139" t="s">
        <v>18</v>
      </c>
      <c r="C15" s="162">
        <v>12.25</v>
      </c>
      <c r="D15" s="136">
        <v>5.16</v>
      </c>
    </row>
    <row r="16" spans="1:4" ht="12.75">
      <c r="A16" s="154" t="s">
        <v>46</v>
      </c>
      <c r="B16" s="144" t="s">
        <v>17</v>
      </c>
      <c r="C16" s="161">
        <v>15.31</v>
      </c>
      <c r="D16" s="145">
        <v>5.16</v>
      </c>
    </row>
    <row r="17" spans="1:4" ht="12.75">
      <c r="A17" s="155" t="s">
        <v>46</v>
      </c>
      <c r="B17" s="139" t="s">
        <v>18</v>
      </c>
      <c r="C17" s="162">
        <v>12.25</v>
      </c>
      <c r="D17" s="136">
        <v>5.16</v>
      </c>
    </row>
    <row r="18" spans="1:4" ht="12.75">
      <c r="A18" s="154" t="s">
        <v>47</v>
      </c>
      <c r="B18" s="144" t="s">
        <v>17</v>
      </c>
      <c r="C18" s="161">
        <v>15.31</v>
      </c>
      <c r="D18" s="145">
        <v>5.16</v>
      </c>
    </row>
    <row r="19" spans="1:4" ht="12.75">
      <c r="A19" s="155" t="s">
        <v>47</v>
      </c>
      <c r="B19" s="139" t="s">
        <v>18</v>
      </c>
      <c r="C19" s="162">
        <v>12.25</v>
      </c>
      <c r="D19" s="136">
        <v>5.16</v>
      </c>
    </row>
    <row r="20" spans="1:4" ht="12.75">
      <c r="A20" s="154" t="s">
        <v>48</v>
      </c>
      <c r="B20" s="144" t="s">
        <v>17</v>
      </c>
      <c r="C20" s="161">
        <v>15.31</v>
      </c>
      <c r="D20" s="145">
        <v>5.16</v>
      </c>
    </row>
    <row r="21" spans="1:4" ht="12.75">
      <c r="A21" s="155" t="s">
        <v>48</v>
      </c>
      <c r="B21" s="139" t="s">
        <v>18</v>
      </c>
      <c r="C21" s="162">
        <v>12.25</v>
      </c>
      <c r="D21" s="136">
        <v>5.16</v>
      </c>
    </row>
    <row r="22" spans="1:4" ht="12.75">
      <c r="A22" s="154" t="s">
        <v>49</v>
      </c>
      <c r="B22" s="144" t="s">
        <v>17</v>
      </c>
      <c r="C22" s="161">
        <v>15.31</v>
      </c>
      <c r="D22" s="145">
        <v>5.16</v>
      </c>
    </row>
    <row r="23" spans="1:4" ht="12.75">
      <c r="A23" s="155" t="s">
        <v>49</v>
      </c>
      <c r="B23" s="139" t="s">
        <v>18</v>
      </c>
      <c r="C23" s="162">
        <v>12.25</v>
      </c>
      <c r="D23" s="136">
        <v>5.16</v>
      </c>
    </row>
    <row r="24" spans="1:4" ht="12.75">
      <c r="A24" s="154" t="s">
        <v>50</v>
      </c>
      <c r="B24" s="144" t="s">
        <v>17</v>
      </c>
      <c r="C24" s="161">
        <v>15.31</v>
      </c>
      <c r="D24" s="145">
        <v>5.16</v>
      </c>
    </row>
    <row r="25" spans="1:4" ht="12.75">
      <c r="A25" s="155" t="s">
        <v>50</v>
      </c>
      <c r="B25" s="139" t="s">
        <v>18</v>
      </c>
      <c r="C25" s="162">
        <v>12.25</v>
      </c>
      <c r="D25" s="136">
        <v>5.16</v>
      </c>
    </row>
    <row r="26" spans="1:4" ht="12.75">
      <c r="A26" s="154" t="s">
        <v>51</v>
      </c>
      <c r="B26" s="144" t="s">
        <v>17</v>
      </c>
      <c r="C26" s="161">
        <v>15.31</v>
      </c>
      <c r="D26" s="145">
        <v>5.16</v>
      </c>
    </row>
    <row r="27" spans="1:4" ht="12.75">
      <c r="A27" s="155" t="s">
        <v>51</v>
      </c>
      <c r="B27" s="139" t="s">
        <v>18</v>
      </c>
      <c r="C27" s="162">
        <v>12.25</v>
      </c>
      <c r="D27" s="136">
        <v>5.16</v>
      </c>
    </row>
    <row r="28" spans="1:4" ht="12.75">
      <c r="A28" s="154" t="s">
        <v>52</v>
      </c>
      <c r="B28" s="144" t="s">
        <v>17</v>
      </c>
      <c r="C28" s="161">
        <v>15.31</v>
      </c>
      <c r="D28" s="145">
        <v>5.16</v>
      </c>
    </row>
    <row r="29" spans="1:4" ht="12.75">
      <c r="A29" s="155" t="s">
        <v>52</v>
      </c>
      <c r="B29" s="139" t="s">
        <v>18</v>
      </c>
      <c r="C29" s="162">
        <v>12.25</v>
      </c>
      <c r="D29" s="136">
        <v>5.16</v>
      </c>
    </row>
    <row r="30" spans="1:4" ht="12.75">
      <c r="A30" s="154" t="s">
        <v>53</v>
      </c>
      <c r="B30" s="144" t="s">
        <v>17</v>
      </c>
      <c r="C30" s="161">
        <v>15.31</v>
      </c>
      <c r="D30" s="145">
        <v>5.16</v>
      </c>
    </row>
    <row r="31" spans="1:4" ht="12.75">
      <c r="A31" s="155" t="s">
        <v>53</v>
      </c>
      <c r="B31" s="139" t="s">
        <v>18</v>
      </c>
      <c r="C31" s="162">
        <v>12.25</v>
      </c>
      <c r="D31" s="136">
        <v>5.16</v>
      </c>
    </row>
    <row r="32" spans="1:4" ht="12.75">
      <c r="A32" s="154" t="s">
        <v>54</v>
      </c>
      <c r="B32" s="144" t="s">
        <v>17</v>
      </c>
      <c r="C32" s="161">
        <v>15.31</v>
      </c>
      <c r="D32" s="145">
        <v>5.16</v>
      </c>
    </row>
    <row r="33" spans="1:4" ht="12.75">
      <c r="A33" s="155" t="s">
        <v>54</v>
      </c>
      <c r="B33" s="139" t="s">
        <v>18</v>
      </c>
      <c r="C33" s="162">
        <v>12.25</v>
      </c>
      <c r="D33" s="136">
        <v>5.16</v>
      </c>
    </row>
    <row r="34" spans="1:4" ht="12.75">
      <c r="A34" s="154" t="s">
        <v>55</v>
      </c>
      <c r="B34" s="144" t="s">
        <v>17</v>
      </c>
      <c r="C34" s="161">
        <v>15.31</v>
      </c>
      <c r="D34" s="145">
        <v>5.16</v>
      </c>
    </row>
    <row r="35" spans="1:4" ht="12.75">
      <c r="A35" s="155" t="s">
        <v>55</v>
      </c>
      <c r="B35" s="139" t="s">
        <v>18</v>
      </c>
      <c r="C35" s="162">
        <v>12.25</v>
      </c>
      <c r="D35" s="136">
        <v>5.16</v>
      </c>
    </row>
    <row r="36" spans="1:4" ht="12.75">
      <c r="A36" s="154" t="s">
        <v>56</v>
      </c>
      <c r="B36" s="144" t="s">
        <v>17</v>
      </c>
      <c r="C36" s="161">
        <v>15.31</v>
      </c>
      <c r="D36" s="145">
        <v>5.16</v>
      </c>
    </row>
    <row r="37" spans="1:4" ht="12.75">
      <c r="A37" s="155" t="s">
        <v>56</v>
      </c>
      <c r="B37" s="139" t="s">
        <v>18</v>
      </c>
      <c r="C37" s="162">
        <v>12.25</v>
      </c>
      <c r="D37" s="136">
        <v>5.16</v>
      </c>
    </row>
    <row r="38" spans="1:4" ht="12.75">
      <c r="A38" s="154" t="s">
        <v>57</v>
      </c>
      <c r="B38" s="144" t="s">
        <v>17</v>
      </c>
      <c r="C38" s="161">
        <v>15.31</v>
      </c>
      <c r="D38" s="145">
        <v>5.16</v>
      </c>
    </row>
    <row r="39" spans="1:4" ht="12.75">
      <c r="A39" s="155" t="s">
        <v>57</v>
      </c>
      <c r="B39" s="139" t="s">
        <v>18</v>
      </c>
      <c r="C39" s="162">
        <v>12.25</v>
      </c>
      <c r="D39" s="136">
        <v>5.16</v>
      </c>
    </row>
    <row r="40" spans="1:4" ht="12.75">
      <c r="A40" s="154" t="s">
        <v>59</v>
      </c>
      <c r="B40" s="144" t="s">
        <v>17</v>
      </c>
      <c r="C40" s="161">
        <v>13.92</v>
      </c>
      <c r="D40" s="145">
        <v>5.16</v>
      </c>
    </row>
    <row r="41" spans="1:4" ht="12.75">
      <c r="A41" s="155" t="s">
        <v>59</v>
      </c>
      <c r="B41" s="139" t="s">
        <v>18</v>
      </c>
      <c r="C41" s="162">
        <v>11.13</v>
      </c>
      <c r="D41" s="136">
        <v>5.16</v>
      </c>
    </row>
    <row r="42" spans="1:4" ht="12.75">
      <c r="A42" s="154" t="s">
        <v>60</v>
      </c>
      <c r="B42" s="144" t="s">
        <v>17</v>
      </c>
      <c r="C42" s="161">
        <v>6.96</v>
      </c>
      <c r="D42" s="145">
        <v>5.16</v>
      </c>
    </row>
    <row r="43" spans="1:4" ht="12.75">
      <c r="A43" s="155" t="s">
        <v>60</v>
      </c>
      <c r="B43" s="139" t="s">
        <v>18</v>
      </c>
      <c r="C43" s="162">
        <v>5.57</v>
      </c>
      <c r="D43" s="136">
        <v>5.16</v>
      </c>
    </row>
    <row r="44" spans="1:4" ht="12.75">
      <c r="A44" s="154" t="s">
        <v>65</v>
      </c>
      <c r="B44" s="144" t="s">
        <v>17</v>
      </c>
      <c r="C44" s="161">
        <v>13.92</v>
      </c>
      <c r="D44" s="145">
        <v>5.16</v>
      </c>
    </row>
    <row r="45" spans="1:4" ht="12.75">
      <c r="A45" s="155" t="s">
        <v>65</v>
      </c>
      <c r="B45" s="139" t="s">
        <v>18</v>
      </c>
      <c r="C45" s="162">
        <v>11.13</v>
      </c>
      <c r="D45" s="136">
        <v>5.16</v>
      </c>
    </row>
    <row r="46" spans="1:4" ht="12.75">
      <c r="A46" s="154" t="s">
        <v>61</v>
      </c>
      <c r="B46" s="144" t="s">
        <v>17</v>
      </c>
      <c r="C46" s="161">
        <v>6.96</v>
      </c>
      <c r="D46" s="145">
        <v>5.16</v>
      </c>
    </row>
    <row r="47" spans="1:4" ht="12.75">
      <c r="A47" s="155" t="s">
        <v>61</v>
      </c>
      <c r="B47" s="139" t="s">
        <v>18</v>
      </c>
      <c r="C47" s="162">
        <v>5.57</v>
      </c>
      <c r="D47" s="136">
        <v>5.16</v>
      </c>
    </row>
    <row r="48" spans="1:4" ht="12.75">
      <c r="A48" s="154" t="s">
        <v>66</v>
      </c>
      <c r="B48" s="144" t="s">
        <v>17</v>
      </c>
      <c r="C48" s="161">
        <v>13.92</v>
      </c>
      <c r="D48" s="145">
        <v>5.16</v>
      </c>
    </row>
    <row r="49" spans="1:4" ht="12.75">
      <c r="A49" s="155" t="s">
        <v>66</v>
      </c>
      <c r="B49" s="139" t="s">
        <v>18</v>
      </c>
      <c r="C49" s="162">
        <v>11.13</v>
      </c>
      <c r="D49" s="136">
        <v>5.16</v>
      </c>
    </row>
    <row r="50" spans="1:4" ht="12.75">
      <c r="A50" s="154" t="s">
        <v>62</v>
      </c>
      <c r="B50" s="144" t="s">
        <v>17</v>
      </c>
      <c r="C50" s="161">
        <v>6.96</v>
      </c>
      <c r="D50" s="145">
        <v>5.16</v>
      </c>
    </row>
    <row r="51" spans="1:4" ht="12.75">
      <c r="A51" s="155" t="s">
        <v>62</v>
      </c>
      <c r="B51" s="139" t="s">
        <v>18</v>
      </c>
      <c r="C51" s="162">
        <v>5.57</v>
      </c>
      <c r="D51" s="136">
        <v>5.16</v>
      </c>
    </row>
    <row r="52" spans="1:4" ht="12.75">
      <c r="A52" s="154" t="s">
        <v>67</v>
      </c>
      <c r="B52" s="144" t="s">
        <v>17</v>
      </c>
      <c r="C52" s="161">
        <v>13.92</v>
      </c>
      <c r="D52" s="145">
        <v>5.16</v>
      </c>
    </row>
    <row r="53" spans="1:4" ht="12.75">
      <c r="A53" s="155" t="s">
        <v>67</v>
      </c>
      <c r="B53" s="139" t="s">
        <v>18</v>
      </c>
      <c r="C53" s="162">
        <v>11.13</v>
      </c>
      <c r="D53" s="136">
        <v>5.16</v>
      </c>
    </row>
    <row r="54" spans="1:4" ht="12.75">
      <c r="A54" s="154" t="s">
        <v>63</v>
      </c>
      <c r="B54" s="144" t="s">
        <v>17</v>
      </c>
      <c r="C54" s="161">
        <v>6.96</v>
      </c>
      <c r="D54" s="145">
        <v>5.16</v>
      </c>
    </row>
    <row r="55" spans="1:4" ht="12.75">
      <c r="A55" s="155" t="s">
        <v>63</v>
      </c>
      <c r="B55" s="139" t="s">
        <v>18</v>
      </c>
      <c r="C55" s="162">
        <v>5.57</v>
      </c>
      <c r="D55" s="136">
        <v>5.16</v>
      </c>
    </row>
    <row r="56" spans="1:4" ht="12.75">
      <c r="A56" s="154" t="s">
        <v>68</v>
      </c>
      <c r="B56" s="144" t="s">
        <v>17</v>
      </c>
      <c r="C56" s="161">
        <v>13.92</v>
      </c>
      <c r="D56" s="145">
        <v>5.16</v>
      </c>
    </row>
    <row r="57" spans="1:4" ht="12.75">
      <c r="A57" s="155" t="s">
        <v>68</v>
      </c>
      <c r="B57" s="139" t="s">
        <v>18</v>
      </c>
      <c r="C57" s="162">
        <v>11.13</v>
      </c>
      <c r="D57" s="136">
        <v>5.16</v>
      </c>
    </row>
    <row r="58" spans="1:4" ht="12.75">
      <c r="A58" s="154" t="s">
        <v>64</v>
      </c>
      <c r="B58" s="144" t="s">
        <v>17</v>
      </c>
      <c r="C58" s="161">
        <v>6.96</v>
      </c>
      <c r="D58" s="145">
        <v>5.16</v>
      </c>
    </row>
    <row r="59" spans="1:4" ht="12.75">
      <c r="A59" s="155" t="s">
        <v>64</v>
      </c>
      <c r="B59" s="139" t="s">
        <v>18</v>
      </c>
      <c r="C59" s="162">
        <v>5.57</v>
      </c>
      <c r="D59" s="136">
        <v>5.16</v>
      </c>
    </row>
    <row r="60" spans="1:4" ht="12.75">
      <c r="A60" s="154" t="s">
        <v>58</v>
      </c>
      <c r="B60" s="144" t="s">
        <v>17</v>
      </c>
      <c r="C60" s="161">
        <v>13.92</v>
      </c>
      <c r="D60" s="145">
        <v>5.16</v>
      </c>
    </row>
    <row r="61" spans="1:4" ht="13.5" thickBot="1">
      <c r="A61" s="156" t="s">
        <v>58</v>
      </c>
      <c r="B61" s="150" t="s">
        <v>18</v>
      </c>
      <c r="C61" s="163">
        <v>11.13</v>
      </c>
      <c r="D61" s="151">
        <v>5.16</v>
      </c>
    </row>
    <row r="62" ht="12.75">
      <c r="D62" s="140"/>
    </row>
    <row r="63" ht="12.75">
      <c r="D63" s="140"/>
    </row>
  </sheetData>
  <sheetProtection password="F388" sheet="1" objects="1" scenarios="1" selectLockedCells="1" selectUnlockedCells="1"/>
  <printOptions horizontalCentered="1"/>
  <pageMargins left="0.7874015748031497" right="0.7874015748031497" top="0.92" bottom="0.88" header="0.41" footer="0.3937007874015748"/>
  <pageSetup horizontalDpi="360" verticalDpi="360" orientation="portrait" paperSize="9" scale="89" r:id="rId1"/>
  <headerFooter alignWithMargins="0">
    <oddHeader>&amp;C&amp;"Arial,Grassetto"&amp;11TABELLA PER LA DETERMINAZIONE DEGLI ONERI DI URBANIZZAZIONE
DESTINAZIONE D'USO &amp;UINDUSTRIA&amp;R&amp;"Arial,Corsivo" release 1.0</oddHeader>
    <oddFooter>&amp;L&amp;D&amp;C&amp;9Comune di MIRANO - 3° Settore - Pianificazione, Uso e Tutela del Territorio
Servizio Edilizia Privata
C.F. 82002010278 - P.I. 00649390275
Segreteria: tel. +39-041-57.98.456/467/481 fax +39-041-57.98.410&amp;R&amp;P di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9">
    <tabColor indexed="42"/>
  </sheetPr>
  <dimension ref="A1:B4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2.57421875" style="140" customWidth="1"/>
    <col min="2" max="2" width="13.7109375" style="140" bestFit="1" customWidth="1"/>
    <col min="3" max="16384" width="9.140625" style="140" customWidth="1"/>
  </cols>
  <sheetData>
    <row r="1" spans="1:2" s="133" customFormat="1" ht="12.75">
      <c r="A1" s="131" t="s">
        <v>6</v>
      </c>
      <c r="B1" s="132" t="s">
        <v>3</v>
      </c>
    </row>
    <row r="2" spans="1:2" ht="12.75">
      <c r="A2" s="154" t="s">
        <v>8</v>
      </c>
      <c r="B2" s="165">
        <v>117.45</v>
      </c>
    </row>
    <row r="3" spans="1:2" ht="12.75">
      <c r="A3" s="155" t="s">
        <v>103</v>
      </c>
      <c r="B3" s="166">
        <v>0</v>
      </c>
    </row>
    <row r="4" spans="1:2" ht="13.5" thickBot="1">
      <c r="A4" s="156" t="s">
        <v>7</v>
      </c>
      <c r="B4" s="167">
        <v>400</v>
      </c>
    </row>
  </sheetData>
  <sheetProtection password="BE9E" sheet="1" objects="1" scenarios="1" selectLockedCells="1" selectUnlockedCells="1"/>
  <printOptions horizontalCentered="1"/>
  <pageMargins left="0.7874015748031497" right="0.7874015748031497" top="1.1811023622047245" bottom="0.984251968503937" header="0.5905511811023623" footer="0.3937007874015748"/>
  <pageSetup horizontalDpi="360" verticalDpi="360" orientation="portrait" paperSize="9" scale="90" r:id="rId1"/>
  <headerFooter alignWithMargins="0">
    <oddHeader>&amp;C&amp;"Arial,Grassetto"&amp;11TABELLA PER LA DETERMINAZIONE DEGLI ONERI DI URBANIZZAZIONE
&amp;UMONETIZZAZIONE STANDARD&amp;R&amp;"Arial,Corsivo" release 1.0</oddHeader>
    <oddFooter>&amp;L&amp;D&amp;C&amp;9Comune di MIRANO - 3° Settore - Pianificazione, Uso e Tutela del Territorio
Servizio Edilizia Privata
C.F. 82002010278 - P.I. 00649390275
Segreteria: tel. +39-041-57.98.456/467/481 fax +39-041-57.98.410&amp;R&amp;P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4">
    <tabColor indexed="31"/>
  </sheetPr>
  <dimension ref="A2:AQ67"/>
  <sheetViews>
    <sheetView zoomScale="112" zoomScaleNormal="112" zoomScalePageLayoutView="0" workbookViewId="0" topLeftCell="A1">
      <selection activeCell="D6" sqref="D6"/>
    </sheetView>
  </sheetViews>
  <sheetFormatPr defaultColWidth="9.140625" defaultRowHeight="12.75"/>
  <cols>
    <col min="1" max="1" width="2.7109375" style="1" customWidth="1"/>
    <col min="2" max="2" width="27.00390625" style="1" customWidth="1"/>
    <col min="3" max="3" width="2.7109375" style="1" customWidth="1"/>
    <col min="4" max="4" width="10.7109375" style="1" customWidth="1"/>
    <col min="5" max="5" width="5.7109375" style="1" customWidth="1"/>
    <col min="6" max="6" width="9.7109375" style="1" customWidth="1"/>
    <col min="7" max="7" width="11.57421875" style="1" customWidth="1"/>
    <col min="8" max="8" width="2.7109375" style="1" customWidth="1"/>
    <col min="9" max="9" width="15.7109375" style="1" customWidth="1"/>
    <col min="10" max="10" width="2.7109375" style="1" customWidth="1"/>
    <col min="11" max="11" width="10.7109375" style="1" customWidth="1"/>
    <col min="12" max="13" width="2.7109375" style="1" customWidth="1"/>
    <col min="14" max="14" width="16.57421875" style="1" customWidth="1"/>
    <col min="15" max="15" width="26.7109375" style="1" customWidth="1"/>
    <col min="16" max="16" width="25.00390625" style="1" customWidth="1"/>
    <col min="17" max="17" width="25.00390625" style="1" hidden="1" customWidth="1"/>
    <col min="18" max="18" width="25.00390625" style="198" hidden="1" customWidth="1"/>
    <col min="19" max="19" width="25.00390625" style="247" hidden="1" customWidth="1"/>
    <col min="20" max="23" width="25.00390625" style="1" hidden="1" customWidth="1"/>
    <col min="24" max="24" width="25.00390625" style="198" hidden="1" customWidth="1"/>
    <col min="25" max="25" width="25.00390625" style="236" hidden="1" customWidth="1"/>
    <col min="26" max="36" width="25.00390625" style="1" hidden="1" customWidth="1"/>
    <col min="37" max="138" width="25.00390625" style="1" customWidth="1"/>
    <col min="139" max="16384" width="9.140625" style="1" customWidth="1"/>
  </cols>
  <sheetData>
    <row r="1" ht="15" customHeight="1" thickBot="1"/>
    <row r="2" spans="1:16" ht="15" thickBot="1">
      <c r="A2" s="470" t="s">
        <v>77</v>
      </c>
      <c r="B2" s="470"/>
      <c r="C2" s="470"/>
      <c r="D2" s="470"/>
      <c r="F2" s="456" t="s">
        <v>78</v>
      </c>
      <c r="G2" s="457"/>
      <c r="H2" s="457"/>
      <c r="I2" s="457"/>
      <c r="J2" s="457"/>
      <c r="K2" s="457"/>
      <c r="L2" s="457"/>
      <c r="M2" s="458"/>
      <c r="N2" s="226"/>
      <c r="O2" s="226"/>
      <c r="P2" s="194"/>
    </row>
    <row r="3" spans="1:16" ht="8.25" customHeight="1" thickBot="1" thickTop="1">
      <c r="A3" s="269"/>
      <c r="B3" s="270"/>
      <c r="C3" s="270"/>
      <c r="D3" s="271"/>
      <c r="E3" s="271"/>
      <c r="F3" s="459"/>
      <c r="G3" s="460"/>
      <c r="H3" s="460"/>
      <c r="I3" s="460"/>
      <c r="J3" s="460"/>
      <c r="K3" s="460"/>
      <c r="L3" s="460"/>
      <c r="M3" s="461"/>
      <c r="N3" s="265"/>
      <c r="O3" s="265"/>
      <c r="P3" s="268"/>
    </row>
    <row r="4" spans="1:16" ht="8.25" customHeight="1">
      <c r="A4" s="266"/>
      <c r="B4" s="261"/>
      <c r="C4" s="261"/>
      <c r="D4" s="262"/>
      <c r="E4" s="263"/>
      <c r="F4" s="263"/>
      <c r="G4" s="263"/>
      <c r="H4" s="263"/>
      <c r="I4" s="263"/>
      <c r="J4" s="263"/>
      <c r="K4" s="263"/>
      <c r="L4" s="263"/>
      <c r="M4" s="263"/>
      <c r="N4" s="262"/>
      <c r="O4" s="262"/>
      <c r="P4" s="267"/>
    </row>
    <row r="5" spans="1:16" ht="16.5" customHeight="1">
      <c r="A5" s="266"/>
      <c r="B5" s="261"/>
      <c r="C5" s="264"/>
      <c r="D5" s="262"/>
      <c r="E5" s="263"/>
      <c r="F5" s="263"/>
      <c r="G5" s="263"/>
      <c r="H5" s="263"/>
      <c r="I5" s="263"/>
      <c r="J5" s="263"/>
      <c r="K5" s="263"/>
      <c r="L5" s="263"/>
      <c r="M5" s="263"/>
      <c r="N5" s="262"/>
      <c r="O5" s="262"/>
      <c r="P5" s="267"/>
    </row>
    <row r="6" spans="1:16" ht="19.5" customHeight="1" thickBot="1">
      <c r="A6" s="266"/>
      <c r="B6" s="11" t="s">
        <v>225</v>
      </c>
      <c r="C6" s="272"/>
      <c r="D6" s="273" t="s">
        <v>224</v>
      </c>
      <c r="E6" s="274"/>
      <c r="F6" s="59" t="s">
        <v>223</v>
      </c>
      <c r="G6" s="384">
        <v>1</v>
      </c>
      <c r="H6" s="274"/>
      <c r="I6" s="329" t="s">
        <v>191</v>
      </c>
      <c r="J6" s="59"/>
      <c r="K6" s="384">
        <v>2023</v>
      </c>
      <c r="L6" s="332"/>
      <c r="M6" s="332"/>
      <c r="N6" s="59" t="s">
        <v>80</v>
      </c>
      <c r="O6" s="273" t="s">
        <v>415</v>
      </c>
      <c r="P6" s="267"/>
    </row>
    <row r="7" spans="1:16" ht="16.5" customHeight="1" thickTop="1">
      <c r="A7" s="266"/>
      <c r="B7" s="272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67"/>
    </row>
    <row r="8" spans="1:18" ht="52.5" customHeight="1" thickBot="1">
      <c r="A8" s="266"/>
      <c r="B8" s="228" t="s">
        <v>252</v>
      </c>
      <c r="C8" s="272"/>
      <c r="D8" s="464" t="s">
        <v>243</v>
      </c>
      <c r="E8" s="465"/>
      <c r="F8" s="465"/>
      <c r="G8" s="465"/>
      <c r="H8" s="465"/>
      <c r="I8" s="465"/>
      <c r="J8" s="465"/>
      <c r="K8" s="465"/>
      <c r="L8" s="465"/>
      <c r="M8" s="465"/>
      <c r="N8" s="465"/>
      <c r="O8" s="466"/>
      <c r="P8" s="267"/>
      <c r="Q8" s="259"/>
      <c r="R8" s="337">
        <f>VLOOKUP($D$8,R15:S34,2)</f>
        <v>338</v>
      </c>
    </row>
    <row r="9" spans="1:18" ht="19.5" customHeight="1" thickTop="1">
      <c r="A9" s="266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5"/>
      <c r="O9" s="275"/>
      <c r="P9" s="267"/>
      <c r="R9" s="338">
        <f>VLOOKUP($D$12,W15:X17,2)</f>
        <v>1</v>
      </c>
    </row>
    <row r="10" spans="1:24" ht="21" customHeight="1" thickBot="1">
      <c r="A10" s="266"/>
      <c r="B10" s="20"/>
      <c r="C10" s="20"/>
      <c r="D10" s="455" t="s">
        <v>253</v>
      </c>
      <c r="E10" s="455"/>
      <c r="F10" s="464" t="s">
        <v>255</v>
      </c>
      <c r="G10" s="465"/>
      <c r="H10" s="465"/>
      <c r="I10" s="465"/>
      <c r="J10" s="465"/>
      <c r="K10" s="465"/>
      <c r="L10" s="465"/>
      <c r="M10" s="465"/>
      <c r="N10" s="465"/>
      <c r="O10" s="466"/>
      <c r="P10" s="267"/>
      <c r="Q10" s="259"/>
      <c r="W10" s="333"/>
      <c r="X10" s="334"/>
    </row>
    <row r="11" spans="1:16" ht="19.5" customHeight="1" thickTop="1">
      <c r="A11" s="266"/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5"/>
      <c r="O11" s="275"/>
      <c r="P11" s="267"/>
    </row>
    <row r="12" spans="1:16" ht="39.75" customHeight="1" thickBot="1">
      <c r="A12" s="266"/>
      <c r="B12" s="12" t="s">
        <v>264</v>
      </c>
      <c r="C12" s="272"/>
      <c r="D12" s="464" t="s">
        <v>251</v>
      </c>
      <c r="E12" s="465"/>
      <c r="F12" s="465"/>
      <c r="G12" s="466"/>
      <c r="H12" s="274"/>
      <c r="I12" s="274" t="s">
        <v>248</v>
      </c>
      <c r="J12" s="335"/>
      <c r="K12" s="329" t="s">
        <v>247</v>
      </c>
      <c r="L12" s="274"/>
      <c r="M12" s="274"/>
      <c r="N12" s="292" t="s">
        <v>259</v>
      </c>
      <c r="O12" s="328" t="s">
        <v>267</v>
      </c>
      <c r="P12" s="267"/>
    </row>
    <row r="13" spans="1:43" ht="18" customHeight="1" thickTop="1">
      <c r="A13" s="266"/>
      <c r="B13" s="272"/>
      <c r="C13" s="272"/>
      <c r="D13" s="272"/>
      <c r="E13" s="274"/>
      <c r="F13" s="274"/>
      <c r="G13" s="274"/>
      <c r="H13" s="272"/>
      <c r="I13" s="272"/>
      <c r="J13" s="272"/>
      <c r="K13" s="272"/>
      <c r="L13" s="272"/>
      <c r="M13" s="272"/>
      <c r="N13" s="275"/>
      <c r="O13" s="275"/>
      <c r="P13" s="267"/>
      <c r="R13" s="242"/>
      <c r="S13" s="253"/>
      <c r="T13" s="254"/>
      <c r="U13" s="254"/>
      <c r="V13" s="254"/>
      <c r="W13" s="17"/>
      <c r="X13" s="242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</row>
    <row r="14" spans="1:27" ht="36" customHeight="1" thickBot="1">
      <c r="A14" s="266"/>
      <c r="B14" s="11" t="s">
        <v>81</v>
      </c>
      <c r="C14" s="272"/>
      <c r="D14" s="467" t="s">
        <v>107</v>
      </c>
      <c r="E14" s="468"/>
      <c r="F14" s="468"/>
      <c r="G14" s="468"/>
      <c r="H14" s="468"/>
      <c r="I14" s="468"/>
      <c r="J14" s="468"/>
      <c r="K14" s="468"/>
      <c r="L14" s="468"/>
      <c r="M14" s="468"/>
      <c r="N14" s="468"/>
      <c r="O14" s="469"/>
      <c r="P14" s="267"/>
      <c r="R14" s="251" t="s">
        <v>79</v>
      </c>
      <c r="S14" s="255" t="s">
        <v>226</v>
      </c>
      <c r="T14" s="471" t="s">
        <v>203</v>
      </c>
      <c r="U14" s="472"/>
      <c r="V14" s="473"/>
      <c r="W14" s="462" t="s">
        <v>246</v>
      </c>
      <c r="X14" s="463"/>
      <c r="Y14" s="256" t="s">
        <v>249</v>
      </c>
      <c r="Z14" s="256" t="s">
        <v>254</v>
      </c>
      <c r="AA14" s="256" t="s">
        <v>259</v>
      </c>
    </row>
    <row r="15" spans="1:27" ht="28.5" customHeight="1" thickTop="1">
      <c r="A15" s="266"/>
      <c r="B15" s="272"/>
      <c r="C15" s="272"/>
      <c r="D15" s="272"/>
      <c r="E15" s="272"/>
      <c r="F15" s="272"/>
      <c r="G15" s="272"/>
      <c r="H15" s="272"/>
      <c r="I15" s="276"/>
      <c r="J15" s="272"/>
      <c r="K15" s="276"/>
      <c r="L15" s="276"/>
      <c r="M15" s="276"/>
      <c r="N15" s="276"/>
      <c r="O15" s="276"/>
      <c r="P15" s="267"/>
      <c r="R15" s="330" t="s">
        <v>260</v>
      </c>
      <c r="S15" s="331">
        <v>57</v>
      </c>
      <c r="T15" s="190">
        <v>1</v>
      </c>
      <c r="U15" s="190" t="s">
        <v>191</v>
      </c>
      <c r="V15" s="191">
        <v>2005</v>
      </c>
      <c r="W15" s="96" t="s">
        <v>251</v>
      </c>
      <c r="X15" s="246">
        <v>1</v>
      </c>
      <c r="Y15" s="327" t="s">
        <v>250</v>
      </c>
      <c r="Z15" s="258" t="s">
        <v>255</v>
      </c>
      <c r="AA15" s="172" t="s">
        <v>267</v>
      </c>
    </row>
    <row r="16" spans="1:27" ht="39.75" customHeight="1" thickBot="1">
      <c r="A16" s="266"/>
      <c r="B16" s="12" t="s">
        <v>256</v>
      </c>
      <c r="C16" s="272"/>
      <c r="D16" s="450" t="s">
        <v>107</v>
      </c>
      <c r="E16" s="451"/>
      <c r="F16" s="451"/>
      <c r="G16" s="451"/>
      <c r="H16" s="451"/>
      <c r="I16" s="452"/>
      <c r="J16" s="336"/>
      <c r="K16" s="273" t="s">
        <v>224</v>
      </c>
      <c r="L16" s="274"/>
      <c r="M16" s="450" t="s">
        <v>107</v>
      </c>
      <c r="N16" s="451"/>
      <c r="O16" s="452"/>
      <c r="P16" s="267"/>
      <c r="R16" s="245" t="s">
        <v>261</v>
      </c>
      <c r="S16" s="248">
        <v>57</v>
      </c>
      <c r="T16" s="190">
        <v>2</v>
      </c>
      <c r="U16" s="190" t="s">
        <v>192</v>
      </c>
      <c r="V16" s="191">
        <v>2006</v>
      </c>
      <c r="W16" s="172" t="s">
        <v>265</v>
      </c>
      <c r="X16" s="246">
        <v>1</v>
      </c>
      <c r="Y16" s="257" t="s">
        <v>247</v>
      </c>
      <c r="Z16" s="177" t="s">
        <v>230</v>
      </c>
      <c r="AA16" s="172" t="s">
        <v>268</v>
      </c>
    </row>
    <row r="17" spans="1:25" ht="19.5" customHeight="1" thickTop="1">
      <c r="A17" s="266"/>
      <c r="B17" s="272"/>
      <c r="C17" s="272"/>
      <c r="D17" s="454" t="s">
        <v>231</v>
      </c>
      <c r="E17" s="454"/>
      <c r="F17" s="454"/>
      <c r="G17" s="454"/>
      <c r="H17" s="454"/>
      <c r="I17" s="454"/>
      <c r="J17" s="278"/>
      <c r="K17" s="277" t="s">
        <v>227</v>
      </c>
      <c r="L17" s="277"/>
      <c r="M17" s="453" t="s">
        <v>228</v>
      </c>
      <c r="N17" s="453"/>
      <c r="O17" s="453"/>
      <c r="P17" s="267"/>
      <c r="R17" s="243" t="s">
        <v>367</v>
      </c>
      <c r="S17" s="249">
        <v>113</v>
      </c>
      <c r="T17" s="190">
        <v>3</v>
      </c>
      <c r="U17" s="190" t="s">
        <v>193</v>
      </c>
      <c r="V17" s="191">
        <v>2007</v>
      </c>
      <c r="W17" s="172" t="s">
        <v>266</v>
      </c>
      <c r="X17" s="246">
        <v>0.5</v>
      </c>
      <c r="Y17" s="250"/>
    </row>
    <row r="18" spans="1:22" ht="19.5" customHeight="1" thickBo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6"/>
      <c r="R18" s="243" t="s">
        <v>232</v>
      </c>
      <c r="S18" s="249">
        <v>0</v>
      </c>
      <c r="T18" s="190">
        <v>4</v>
      </c>
      <c r="U18" s="190" t="s">
        <v>194</v>
      </c>
      <c r="V18" s="191">
        <v>2008</v>
      </c>
    </row>
    <row r="19" spans="1:22" ht="21" customHeight="1" thickTop="1">
      <c r="A19" s="17"/>
      <c r="B19" s="17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29"/>
      <c r="R19" s="243" t="s">
        <v>229</v>
      </c>
      <c r="S19" s="248">
        <v>226</v>
      </c>
      <c r="T19" s="190">
        <v>5</v>
      </c>
      <c r="U19" s="190" t="s">
        <v>195</v>
      </c>
      <c r="V19" s="191">
        <v>2009</v>
      </c>
    </row>
    <row r="20" spans="1:22" ht="30.75" customHeight="1">
      <c r="A20" s="239"/>
      <c r="B20" s="239"/>
      <c r="C20" s="239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31"/>
      <c r="R20" s="252" t="s">
        <v>238</v>
      </c>
      <c r="S20" s="249">
        <v>282</v>
      </c>
      <c r="T20" s="190">
        <v>6</v>
      </c>
      <c r="U20" s="190" t="s">
        <v>196</v>
      </c>
      <c r="V20" s="191">
        <v>2010</v>
      </c>
    </row>
    <row r="21" spans="1:22" ht="114">
      <c r="A21" s="17"/>
      <c r="B21" s="17"/>
      <c r="C21" s="195"/>
      <c r="D21" s="260"/>
      <c r="E21" s="260"/>
      <c r="F21" s="260"/>
      <c r="G21" s="260"/>
      <c r="H21" s="240"/>
      <c r="I21" s="240"/>
      <c r="J21" s="240"/>
      <c r="K21" s="240"/>
      <c r="L21" s="240"/>
      <c r="M21" s="240"/>
      <c r="N21" s="240"/>
      <c r="O21" s="240"/>
      <c r="P21" s="231"/>
      <c r="R21" s="252" t="s">
        <v>237</v>
      </c>
      <c r="S21" s="249">
        <v>169</v>
      </c>
      <c r="T21" s="190">
        <v>7</v>
      </c>
      <c r="U21" s="190" t="s">
        <v>197</v>
      </c>
      <c r="V21" s="191">
        <v>2011</v>
      </c>
    </row>
    <row r="22" spans="1:22" ht="30" customHeight="1">
      <c r="A22" s="17"/>
      <c r="B22" s="17"/>
      <c r="R22" s="252" t="s">
        <v>239</v>
      </c>
      <c r="S22" s="249">
        <v>395</v>
      </c>
      <c r="T22" s="190">
        <v>8</v>
      </c>
      <c r="U22" s="190" t="s">
        <v>198</v>
      </c>
      <c r="V22" s="191">
        <v>2012</v>
      </c>
    </row>
    <row r="23" spans="1:22" ht="128.25">
      <c r="A23" s="17"/>
      <c r="B23" s="17"/>
      <c r="C23" s="17"/>
      <c r="D23" s="17"/>
      <c r="E23" s="17"/>
      <c r="F23" s="17"/>
      <c r="G23" s="237"/>
      <c r="H23" s="17"/>
      <c r="I23" s="17"/>
      <c r="R23" s="252" t="s">
        <v>236</v>
      </c>
      <c r="S23" s="249">
        <v>452</v>
      </c>
      <c r="T23" s="190">
        <v>9</v>
      </c>
      <c r="U23" s="190" t="s">
        <v>199</v>
      </c>
      <c r="V23" s="191">
        <v>2013</v>
      </c>
    </row>
    <row r="24" spans="1:22" ht="128.25">
      <c r="A24" s="17"/>
      <c r="B24" s="17"/>
      <c r="C24" s="17"/>
      <c r="D24" s="17"/>
      <c r="E24" s="17"/>
      <c r="F24" s="17"/>
      <c r="G24" s="238"/>
      <c r="H24" s="17"/>
      <c r="I24" s="17"/>
      <c r="R24" s="252" t="s">
        <v>235</v>
      </c>
      <c r="S24" s="249">
        <v>226</v>
      </c>
      <c r="T24" s="190">
        <v>10</v>
      </c>
      <c r="U24" s="190" t="s">
        <v>200</v>
      </c>
      <c r="V24" s="191">
        <v>2014</v>
      </c>
    </row>
    <row r="25" spans="1:22" ht="128.25">
      <c r="A25" s="17"/>
      <c r="B25" s="17"/>
      <c r="C25" s="17"/>
      <c r="D25" s="17"/>
      <c r="E25" s="235"/>
      <c r="F25" s="235"/>
      <c r="G25" s="237"/>
      <c r="H25" s="235"/>
      <c r="I25" s="235"/>
      <c r="J25" s="235"/>
      <c r="K25" s="235"/>
      <c r="L25" s="235"/>
      <c r="M25" s="235"/>
      <c r="N25" s="235"/>
      <c r="O25" s="235"/>
      <c r="P25" s="235"/>
      <c r="R25" s="252" t="s">
        <v>240</v>
      </c>
      <c r="S25" s="249">
        <v>564</v>
      </c>
      <c r="T25" s="190">
        <v>11</v>
      </c>
      <c r="U25" s="190" t="s">
        <v>201</v>
      </c>
      <c r="V25" s="191">
        <v>2015</v>
      </c>
    </row>
    <row r="26" spans="1:22" ht="85.5">
      <c r="A26" s="17"/>
      <c r="B26" s="17"/>
      <c r="C26" s="17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R26" s="252" t="s">
        <v>234</v>
      </c>
      <c r="S26" s="249">
        <v>452</v>
      </c>
      <c r="T26" s="190">
        <v>12</v>
      </c>
      <c r="U26" s="192" t="s">
        <v>202</v>
      </c>
      <c r="V26" s="191">
        <v>2016</v>
      </c>
    </row>
    <row r="27" spans="1:22" ht="85.5">
      <c r="A27" s="17"/>
      <c r="B27" s="17"/>
      <c r="C27" s="195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R27" s="252" t="s">
        <v>233</v>
      </c>
      <c r="S27" s="249">
        <v>226</v>
      </c>
      <c r="T27" s="190">
        <v>13</v>
      </c>
      <c r="U27" s="193"/>
      <c r="V27" s="190">
        <v>2017</v>
      </c>
    </row>
    <row r="28" spans="1:22" ht="85.5">
      <c r="A28" s="17"/>
      <c r="B28" s="17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R28" s="252" t="s">
        <v>241</v>
      </c>
      <c r="S28" s="249">
        <v>564</v>
      </c>
      <c r="T28" s="190">
        <v>14</v>
      </c>
      <c r="U28" s="193"/>
      <c r="V28" s="190">
        <v>2018</v>
      </c>
    </row>
    <row r="29" spans="1:22" ht="128.25">
      <c r="A29" s="17"/>
      <c r="B29" s="17"/>
      <c r="C29" s="233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R29" s="252" t="s">
        <v>244</v>
      </c>
      <c r="S29" s="249">
        <v>452</v>
      </c>
      <c r="T29" s="190">
        <v>15</v>
      </c>
      <c r="U29" s="193"/>
      <c r="V29" s="190">
        <v>2019</v>
      </c>
    </row>
    <row r="30" spans="1:22" ht="128.25">
      <c r="A30" s="17"/>
      <c r="B30" s="17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R30" s="252" t="s">
        <v>243</v>
      </c>
      <c r="S30" s="249">
        <v>338</v>
      </c>
      <c r="T30" s="190">
        <v>16</v>
      </c>
      <c r="U30" s="193"/>
      <c r="V30" s="190">
        <v>2020</v>
      </c>
    </row>
    <row r="31" spans="1:22" ht="156.75">
      <c r="A31" s="17"/>
      <c r="B31" s="17"/>
      <c r="C31" s="232"/>
      <c r="D31" s="232"/>
      <c r="E31" s="232"/>
      <c r="F31" s="232"/>
      <c r="G31" s="241"/>
      <c r="H31" s="241"/>
      <c r="I31" s="241"/>
      <c r="J31" s="241"/>
      <c r="K31" s="241"/>
      <c r="L31" s="241"/>
      <c r="M31" s="241"/>
      <c r="N31" s="234"/>
      <c r="O31" s="234"/>
      <c r="P31" s="234"/>
      <c r="R31" s="252" t="s">
        <v>242</v>
      </c>
      <c r="S31" s="249">
        <v>226</v>
      </c>
      <c r="T31" s="190">
        <v>17</v>
      </c>
      <c r="U31" s="193"/>
      <c r="V31" s="190">
        <v>2021</v>
      </c>
    </row>
    <row r="32" spans="1:22" ht="128.25">
      <c r="A32" s="17"/>
      <c r="B32" s="17"/>
      <c r="C32" s="195"/>
      <c r="D32" s="232"/>
      <c r="E32" s="232"/>
      <c r="F32" s="232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R32" s="252" t="s">
        <v>245</v>
      </c>
      <c r="S32" s="249">
        <v>564</v>
      </c>
      <c r="T32" s="190">
        <v>18</v>
      </c>
      <c r="U32" s="193"/>
      <c r="V32" s="190">
        <v>2022</v>
      </c>
    </row>
    <row r="33" spans="1:22" ht="85.5">
      <c r="A33" s="17"/>
      <c r="B33" s="17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R33" s="252" t="s">
        <v>263</v>
      </c>
      <c r="S33" s="249">
        <v>564</v>
      </c>
      <c r="T33" s="190">
        <v>19</v>
      </c>
      <c r="U33" s="193"/>
      <c r="V33" s="190">
        <v>2023</v>
      </c>
    </row>
    <row r="34" spans="1:22" ht="14.25" customHeight="1">
      <c r="A34" s="17"/>
      <c r="B34" s="17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29"/>
      <c r="R34" s="245" t="s">
        <v>262</v>
      </c>
      <c r="S34" s="249">
        <v>57</v>
      </c>
      <c r="T34" s="190">
        <v>20</v>
      </c>
      <c r="U34" s="193"/>
      <c r="V34" s="190">
        <v>2024</v>
      </c>
    </row>
    <row r="35" spans="1:22" ht="14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229"/>
      <c r="R35" s="242"/>
      <c r="S35" s="250"/>
      <c r="T35" s="190">
        <v>21</v>
      </c>
      <c r="U35" s="193"/>
      <c r="V35" s="192">
        <v>2025</v>
      </c>
    </row>
    <row r="36" spans="1:22" ht="14.25" customHeight="1">
      <c r="A36" s="239"/>
      <c r="B36" s="239"/>
      <c r="C36" s="239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31"/>
      <c r="Q36" s="229"/>
      <c r="T36" s="190">
        <v>22</v>
      </c>
      <c r="U36" s="193"/>
      <c r="V36" s="193"/>
    </row>
    <row r="37" spans="1:22" ht="14.25" customHeight="1">
      <c r="A37" s="195"/>
      <c r="B37" s="195"/>
      <c r="C37" s="195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31"/>
      <c r="Q37" s="229"/>
      <c r="T37" s="190">
        <v>23</v>
      </c>
      <c r="U37" s="193"/>
      <c r="V37" s="193"/>
    </row>
    <row r="38" spans="1:22" ht="14.25" customHeight="1">
      <c r="A38" s="17"/>
      <c r="B38" s="17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R38" s="244"/>
      <c r="S38" s="250"/>
      <c r="T38" s="190">
        <v>24</v>
      </c>
      <c r="U38" s="193"/>
      <c r="V38" s="193"/>
    </row>
    <row r="39" spans="1:22" ht="14.25" customHeight="1">
      <c r="A39" s="17"/>
      <c r="B39" s="17"/>
      <c r="C39" s="19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R39" s="244"/>
      <c r="S39" s="250"/>
      <c r="T39" s="190">
        <v>25</v>
      </c>
      <c r="U39" s="193"/>
      <c r="V39" s="193"/>
    </row>
    <row r="40" spans="1:22" ht="14.25" customHeight="1">
      <c r="A40" s="17"/>
      <c r="B40" s="17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T40" s="190">
        <v>26</v>
      </c>
      <c r="U40" s="193"/>
      <c r="V40" s="193"/>
    </row>
    <row r="41" spans="1:21" ht="14.25" customHeight="1">
      <c r="A41" s="17"/>
      <c r="B41" s="17"/>
      <c r="C41" s="19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T41" s="190">
        <v>27</v>
      </c>
      <c r="U41" s="193"/>
    </row>
    <row r="42" spans="1:21" ht="14.25" customHeight="1">
      <c r="A42" s="17"/>
      <c r="B42" s="17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T42" s="190">
        <v>28</v>
      </c>
      <c r="U42" s="193"/>
    </row>
    <row r="43" spans="1:21" ht="14.25" customHeight="1">
      <c r="A43" s="17"/>
      <c r="B43" s="17"/>
      <c r="C43" s="195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T43" s="190">
        <v>29</v>
      </c>
      <c r="U43" s="193"/>
    </row>
    <row r="44" spans="1:21" ht="14.25" customHeight="1">
      <c r="A44" s="17"/>
      <c r="B44" s="17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T44" s="190">
        <v>30</v>
      </c>
      <c r="U44" s="193"/>
    </row>
    <row r="45" spans="1:21" ht="14.25" customHeight="1">
      <c r="A45" s="17"/>
      <c r="B45" s="17"/>
      <c r="C45" s="233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T45" s="192">
        <v>31</v>
      </c>
      <c r="U45" s="193"/>
    </row>
    <row r="46" spans="1:16" ht="14.25" customHeight="1">
      <c r="A46" s="17"/>
      <c r="B46" s="17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</row>
    <row r="47" spans="1:16" ht="14.25" customHeight="1">
      <c r="A47" s="17"/>
      <c r="B47" s="17"/>
      <c r="C47" s="195"/>
      <c r="D47" s="232"/>
      <c r="E47" s="232"/>
      <c r="F47" s="232"/>
      <c r="G47" s="241"/>
      <c r="H47" s="241"/>
      <c r="I47" s="241"/>
      <c r="J47" s="241"/>
      <c r="K47" s="241"/>
      <c r="L47" s="241"/>
      <c r="M47" s="241"/>
      <c r="N47" s="234"/>
      <c r="O47" s="234"/>
      <c r="P47" s="234"/>
    </row>
    <row r="48" spans="1:16" ht="14.25" customHeight="1">
      <c r="A48" s="17"/>
      <c r="B48" s="17"/>
      <c r="C48" s="195"/>
      <c r="D48" s="232"/>
      <c r="E48" s="232"/>
      <c r="F48" s="232"/>
      <c r="G48" s="241"/>
      <c r="H48" s="241"/>
      <c r="I48" s="241"/>
      <c r="J48" s="241"/>
      <c r="K48" s="241"/>
      <c r="L48" s="241"/>
      <c r="M48" s="241"/>
      <c r="N48" s="241"/>
      <c r="O48" s="241"/>
      <c r="P48" s="241"/>
    </row>
    <row r="49" spans="1:16" ht="14.25" customHeight="1">
      <c r="A49" s="17"/>
      <c r="B49" s="17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</row>
    <row r="50" spans="1:16" ht="14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14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ht="14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4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4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4.2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4.2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4.2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4.2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4.2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14.2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4.2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 ht="14.2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14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14.2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ht="14.2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ht="14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ht="14.2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</sheetData>
  <sheetProtection password="EB2D" sheet="1" selectLockedCells="1"/>
  <mergeCells count="13">
    <mergeCell ref="W14:X14"/>
    <mergeCell ref="D12:G12"/>
    <mergeCell ref="D14:O14"/>
    <mergeCell ref="A2:D2"/>
    <mergeCell ref="T14:V14"/>
    <mergeCell ref="D8:O8"/>
    <mergeCell ref="F10:O10"/>
    <mergeCell ref="M16:O16"/>
    <mergeCell ref="M17:O17"/>
    <mergeCell ref="D17:I17"/>
    <mergeCell ref="D16:I16"/>
    <mergeCell ref="D10:E10"/>
    <mergeCell ref="F2:M3"/>
  </mergeCells>
  <dataValidations count="9">
    <dataValidation type="list" allowBlank="1" showInputMessage="1" showErrorMessage="1" errorTitle=" Dato errato" error="Attenzione!! E' stato immesso un dato errato" sqref="D12:G12">
      <formula1>W15:W17</formula1>
    </dataValidation>
    <dataValidation type="list" allowBlank="1" showInputMessage="1" showErrorMessage="1" errorTitle="Dato errato" error="Attenzione!! E' stato immesso un dato errato" sqref="G6">
      <formula1>$T$15:$T$45</formula1>
    </dataValidation>
    <dataValidation type="list" allowBlank="1" showInputMessage="1" showErrorMessage="1" errorTitle="Dato errato" error="Attenzione!! E' stato immesso un dato errato" sqref="L6:M6">
      <formula1>$V$13:$V$33</formula1>
    </dataValidation>
    <dataValidation type="list" allowBlank="1" showInputMessage="1" showErrorMessage="1" errorTitle="Dato errato" error="Attenzione!! E' stato immesso un dato errato" sqref="I6">
      <formula1>$U$15:$U$26</formula1>
    </dataValidation>
    <dataValidation type="list" allowBlank="1" showErrorMessage="1" promptTitle="Tipo pratica" prompt="Le descrizioni ammesse sono le seguenti:&#10;&#10;DENUNCIA INIZIO ATTIVITA'&#10;PERMESSO DI COSTRUIRE&#10;&#10;(Selezionare la destinazione dal menù a tendina)" errorTitle="Dato errato" error="Attenzione!! E' stato immesso un dato errato" sqref="D8">
      <formula1>$R$15:$R$34</formula1>
    </dataValidation>
    <dataValidation type="list" allowBlank="1" showInputMessage="1" showErrorMessage="1" errorTitle="Dato errato" error="Attenzione!! E' stato immesso un dato errato" sqref="K12">
      <formula1>$Y$15:$Y$16</formula1>
    </dataValidation>
    <dataValidation type="list" allowBlank="1" showInputMessage="1" showErrorMessage="1" errorTitle="Dato errato" error="Attenzione!! E' stato immesso un dato errato" sqref="F10:O10">
      <formula1>$Z$15:$Z$16</formula1>
    </dataValidation>
    <dataValidation type="list" allowBlank="1" showInputMessage="1" showErrorMessage="1" errorTitle="Dato errato" error="Attenzione!! E' stato immesso un dato errato" sqref="O12">
      <formula1>$AA$15:$AA$16</formula1>
    </dataValidation>
    <dataValidation type="list" allowBlank="1" showInputMessage="1" showErrorMessage="1" errorTitle="Dato errato" error="Attenzione!! E' stato immesso un dato errato" sqref="K6">
      <formula1>$V$15:$V$34</formula1>
    </dataValidation>
  </dataValidations>
  <printOptions horizontalCentered="1"/>
  <pageMargins left="0.3937007874015748" right="0.3937007874015748" top="1.1811023622047245" bottom="0.7874015748031497" header="0.5905511811023623" footer="0.3937007874015748"/>
  <pageSetup horizontalDpi="600" verticalDpi="600" orientation="portrait" paperSize="9" scale="62" r:id="rId4"/>
  <headerFooter alignWithMargins="0">
    <oddHeader>&amp;C&amp;"Arial,Grassetto"&amp;14CONTRIBUTO CONCESSORIO&amp;R&amp;"Arial,Corsivo" release 2.0</oddHeader>
    <oddFooter>&amp;L&amp;D&amp;C&amp;9Comune di MIRANO - 3° Settore - Pianificazione, Uso e Tutela del Territorio
Servizio Edilizia Privata
C.F. 82002010278 - P.I. 00649390275
Segreteria: tel. +39-041-57.98.456/467/481 fax +39-041-57.98.410&amp;R&amp;P di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1">
    <tabColor indexed="31"/>
  </sheetPr>
  <dimension ref="A1:Z33"/>
  <sheetViews>
    <sheetView zoomScale="78" zoomScaleNormal="78" zoomScalePageLayoutView="0" workbookViewId="0" topLeftCell="A1">
      <selection activeCell="G5" sqref="G5:X5"/>
    </sheetView>
  </sheetViews>
  <sheetFormatPr defaultColWidth="9.140625" defaultRowHeight="12.75"/>
  <cols>
    <col min="1" max="1" width="4.00390625" style="279" customWidth="1"/>
    <col min="2" max="2" width="26.8515625" style="279" customWidth="1"/>
    <col min="3" max="3" width="3.00390625" style="279" customWidth="1"/>
    <col min="4" max="4" width="2.8515625" style="279" customWidth="1"/>
    <col min="5" max="5" width="1.8515625" style="279" customWidth="1"/>
    <col min="6" max="6" width="2.140625" style="279" customWidth="1"/>
    <col min="7" max="7" width="4.7109375" style="279" customWidth="1"/>
    <col min="8" max="8" width="4.421875" style="279" customWidth="1"/>
    <col min="9" max="9" width="1.28515625" style="279" customWidth="1"/>
    <col min="10" max="10" width="8.28125" style="279" customWidth="1"/>
    <col min="11" max="11" width="4.421875" style="279" customWidth="1"/>
    <col min="12" max="12" width="2.140625" style="279" customWidth="1"/>
    <col min="13" max="13" width="8.28125" style="279" customWidth="1"/>
    <col min="14" max="14" width="1.28515625" style="279" customWidth="1"/>
    <col min="15" max="16" width="8.28125" style="279" customWidth="1"/>
    <col min="17" max="17" width="1.28515625" style="279" customWidth="1"/>
    <col min="18" max="18" width="6.7109375" style="279" customWidth="1"/>
    <col min="19" max="19" width="1.28515625" style="279" customWidth="1"/>
    <col min="20" max="20" width="6.7109375" style="279" customWidth="1"/>
    <col min="21" max="21" width="1.28515625" style="280" customWidth="1"/>
    <col min="22" max="22" width="6.7109375" style="279" customWidth="1"/>
    <col min="23" max="23" width="1.28515625" style="279" customWidth="1"/>
    <col min="24" max="24" width="10.28125" style="279" customWidth="1"/>
    <col min="25" max="25" width="2.7109375" style="279" customWidth="1"/>
    <col min="26" max="26" width="7.421875" style="279" customWidth="1"/>
    <col min="27" max="60" width="9.140625" style="279" customWidth="1"/>
    <col min="61" max="16384" width="9.140625" style="279" customWidth="1"/>
  </cols>
  <sheetData>
    <row r="1" spans="1:26" ht="15" customHeight="1" thickBot="1">
      <c r="A1" s="230"/>
      <c r="B1" s="230"/>
      <c r="C1" s="230"/>
      <c r="D1" s="230"/>
      <c r="E1" s="230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8"/>
      <c r="V1" s="18"/>
      <c r="W1" s="18"/>
      <c r="X1" s="18"/>
      <c r="Y1" s="18"/>
      <c r="Z1" s="18"/>
    </row>
    <row r="2" spans="1:25" ht="15" customHeight="1" thickBot="1">
      <c r="A2" s="470" t="s">
        <v>84</v>
      </c>
      <c r="B2" s="470"/>
      <c r="C2" s="470"/>
      <c r="D2" s="470"/>
      <c r="E2" s="470"/>
      <c r="F2" s="470"/>
      <c r="G2" s="456" t="s">
        <v>82</v>
      </c>
      <c r="H2" s="457"/>
      <c r="I2" s="457"/>
      <c r="J2" s="457"/>
      <c r="K2" s="457"/>
      <c r="L2" s="457"/>
      <c r="M2" s="457"/>
      <c r="N2" s="457"/>
      <c r="O2" s="457"/>
      <c r="P2" s="458"/>
      <c r="Q2" s="281"/>
      <c r="R2" s="281"/>
      <c r="S2" s="281"/>
      <c r="T2" s="281"/>
      <c r="U2" s="281"/>
      <c r="V2" s="281"/>
      <c r="W2" s="281"/>
      <c r="X2" s="281"/>
      <c r="Y2" s="3"/>
    </row>
    <row r="3" spans="1:25" ht="8.25" customHeight="1" thickBot="1" thickTop="1">
      <c r="A3" s="282"/>
      <c r="B3" s="283"/>
      <c r="C3" s="283"/>
      <c r="D3" s="283"/>
      <c r="E3" s="283"/>
      <c r="F3" s="284"/>
      <c r="G3" s="459"/>
      <c r="H3" s="460"/>
      <c r="I3" s="460"/>
      <c r="J3" s="460"/>
      <c r="K3" s="460"/>
      <c r="L3" s="460"/>
      <c r="M3" s="460"/>
      <c r="N3" s="460"/>
      <c r="O3" s="460"/>
      <c r="P3" s="461"/>
      <c r="Q3" s="295"/>
      <c r="R3" s="296"/>
      <c r="S3" s="296"/>
      <c r="T3" s="296"/>
      <c r="U3" s="296"/>
      <c r="V3" s="296"/>
      <c r="W3" s="296"/>
      <c r="X3" s="296"/>
      <c r="Y3" s="297"/>
    </row>
    <row r="4" spans="1:25" ht="19.5" customHeight="1">
      <c r="A4" s="285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88"/>
      <c r="V4" s="272"/>
      <c r="W4" s="272"/>
      <c r="X4" s="272"/>
      <c r="Y4" s="289"/>
    </row>
    <row r="5" spans="1:25" ht="34.5" customHeight="1" thickBot="1">
      <c r="A5" s="285"/>
      <c r="B5" s="474" t="s">
        <v>71</v>
      </c>
      <c r="C5" s="474"/>
      <c r="D5" s="59"/>
      <c r="E5" s="59"/>
      <c r="F5" s="272"/>
      <c r="G5" s="450" t="s">
        <v>107</v>
      </c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452"/>
      <c r="Y5" s="290"/>
    </row>
    <row r="6" spans="1:25" ht="18" customHeight="1" thickTop="1">
      <c r="A6" s="285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88"/>
      <c r="V6" s="272"/>
      <c r="W6" s="272"/>
      <c r="X6" s="272"/>
      <c r="Y6" s="289"/>
    </row>
    <row r="7" spans="1:25" ht="49.5" customHeight="1" thickBot="1">
      <c r="A7" s="285"/>
      <c r="B7" s="474" t="s">
        <v>73</v>
      </c>
      <c r="C7" s="474"/>
      <c r="D7" s="59"/>
      <c r="E7" s="59"/>
      <c r="F7" s="272"/>
      <c r="G7" s="450" t="s">
        <v>107</v>
      </c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2"/>
      <c r="Y7" s="290"/>
    </row>
    <row r="8" spans="1:25" ht="18" customHeight="1" thickTop="1">
      <c r="A8" s="285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88"/>
      <c r="V8" s="272"/>
      <c r="W8" s="272"/>
      <c r="X8" s="272"/>
      <c r="Y8" s="289"/>
    </row>
    <row r="9" spans="1:25" ht="19.5" customHeight="1" thickBot="1">
      <c r="A9" s="285"/>
      <c r="B9" s="474" t="s">
        <v>76</v>
      </c>
      <c r="C9" s="474"/>
      <c r="D9" s="474"/>
      <c r="E9" s="59"/>
      <c r="F9" s="272"/>
      <c r="G9" s="467" t="s">
        <v>107</v>
      </c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68"/>
      <c r="X9" s="469"/>
      <c r="Y9" s="290"/>
    </row>
    <row r="10" spans="1:25" ht="18" customHeight="1" thickTop="1">
      <c r="A10" s="285"/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88"/>
      <c r="V10" s="272"/>
      <c r="W10" s="272"/>
      <c r="X10" s="272"/>
      <c r="Y10" s="289"/>
    </row>
    <row r="11" spans="1:25" ht="49.5" customHeight="1" thickBot="1">
      <c r="A11" s="285"/>
      <c r="B11" s="475" t="s">
        <v>257</v>
      </c>
      <c r="C11" s="475"/>
      <c r="D11" s="12"/>
      <c r="E11" s="12"/>
      <c r="F11" s="272"/>
      <c r="G11" s="450" t="s">
        <v>107</v>
      </c>
      <c r="H11" s="451"/>
      <c r="I11" s="451"/>
      <c r="J11" s="451"/>
      <c r="K11" s="451"/>
      <c r="L11" s="451"/>
      <c r="M11" s="451"/>
      <c r="N11" s="451"/>
      <c r="O11" s="451"/>
      <c r="P11" s="451"/>
      <c r="Q11" s="451"/>
      <c r="R11" s="451"/>
      <c r="S11" s="451"/>
      <c r="T11" s="451"/>
      <c r="U11" s="451"/>
      <c r="V11" s="451"/>
      <c r="W11" s="451"/>
      <c r="X11" s="452"/>
      <c r="Y11" s="290"/>
    </row>
    <row r="12" spans="1:25" ht="18" customHeight="1" thickTop="1">
      <c r="A12" s="285"/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88"/>
      <c r="V12" s="272"/>
      <c r="W12" s="272"/>
      <c r="X12" s="272"/>
      <c r="Y12" s="289"/>
    </row>
    <row r="13" spans="1:25" ht="19.5" customHeight="1">
      <c r="A13" s="285"/>
      <c r="B13" s="474" t="s">
        <v>72</v>
      </c>
      <c r="C13" s="474"/>
      <c r="D13" s="474" t="s">
        <v>74</v>
      </c>
      <c r="E13" s="474"/>
      <c r="F13" s="474"/>
      <c r="G13" s="476" t="s">
        <v>107</v>
      </c>
      <c r="H13" s="477"/>
      <c r="I13" s="477"/>
      <c r="J13" s="477"/>
      <c r="K13" s="478"/>
      <c r="L13" s="272"/>
      <c r="M13" s="479" t="s">
        <v>185</v>
      </c>
      <c r="N13" s="272"/>
      <c r="O13" s="480" t="s">
        <v>107</v>
      </c>
      <c r="P13" s="481"/>
      <c r="Q13" s="481"/>
      <c r="R13" s="481"/>
      <c r="S13" s="481"/>
      <c r="T13" s="481"/>
      <c r="U13" s="481"/>
      <c r="V13" s="481"/>
      <c r="W13" s="481"/>
      <c r="X13" s="482"/>
      <c r="Y13" s="290"/>
    </row>
    <row r="14" spans="1:25" ht="19.5" customHeight="1" thickBot="1">
      <c r="A14" s="285"/>
      <c r="B14" s="272"/>
      <c r="C14" s="272"/>
      <c r="D14" s="474" t="s">
        <v>75</v>
      </c>
      <c r="E14" s="474"/>
      <c r="F14" s="474"/>
      <c r="G14" s="476" t="s">
        <v>107</v>
      </c>
      <c r="H14" s="477"/>
      <c r="I14" s="477"/>
      <c r="J14" s="477"/>
      <c r="K14" s="478"/>
      <c r="L14" s="272"/>
      <c r="M14" s="479"/>
      <c r="N14" s="272"/>
      <c r="O14" s="483"/>
      <c r="P14" s="484"/>
      <c r="Q14" s="484"/>
      <c r="R14" s="484"/>
      <c r="S14" s="484"/>
      <c r="T14" s="484"/>
      <c r="U14" s="484"/>
      <c r="V14" s="484"/>
      <c r="W14" s="484"/>
      <c r="X14" s="485"/>
      <c r="Y14" s="290"/>
    </row>
    <row r="15" spans="1:25" ht="19.5" customHeight="1" thickBot="1" thickTop="1">
      <c r="A15" s="285"/>
      <c r="B15" s="272"/>
      <c r="C15" s="272"/>
      <c r="D15" s="474" t="s">
        <v>204</v>
      </c>
      <c r="E15" s="474"/>
      <c r="F15" s="474"/>
      <c r="G15" s="467" t="s">
        <v>107</v>
      </c>
      <c r="H15" s="468"/>
      <c r="I15" s="468"/>
      <c r="J15" s="468"/>
      <c r="K15" s="469"/>
      <c r="L15" s="272"/>
      <c r="M15" s="291"/>
      <c r="N15" s="27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0"/>
    </row>
    <row r="16" spans="1:25" ht="19.5" customHeight="1" thickBot="1" thickTop="1">
      <c r="A16" s="286"/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93"/>
      <c r="V16" s="287"/>
      <c r="W16" s="287"/>
      <c r="X16" s="287"/>
      <c r="Y16" s="294"/>
    </row>
    <row r="17" spans="1:26" ht="19.5" customHeight="1" thickTop="1">
      <c r="A17" s="230"/>
      <c r="B17" s="230"/>
      <c r="C17" s="230"/>
      <c r="D17" s="230"/>
      <c r="E17" s="230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8"/>
      <c r="V17" s="18"/>
      <c r="W17" s="18"/>
      <c r="X17" s="18"/>
      <c r="Y17" s="18"/>
      <c r="Z17" s="18"/>
    </row>
    <row r="18" spans="1:26" ht="19.5" customHeight="1" thickBot="1">
      <c r="A18" s="230"/>
      <c r="B18" s="230"/>
      <c r="C18" s="230"/>
      <c r="D18" s="230"/>
      <c r="E18" s="230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8"/>
      <c r="V18" s="18"/>
      <c r="W18" s="18"/>
      <c r="X18" s="18"/>
      <c r="Y18" s="18"/>
      <c r="Z18" s="18"/>
    </row>
    <row r="19" spans="1:26" ht="15" customHeight="1" thickBot="1">
      <c r="A19" s="470" t="s">
        <v>84</v>
      </c>
      <c r="B19" s="470"/>
      <c r="C19" s="470"/>
      <c r="D19" s="470"/>
      <c r="E19" s="470"/>
      <c r="F19" s="470"/>
      <c r="G19" s="456" t="s">
        <v>83</v>
      </c>
      <c r="H19" s="457"/>
      <c r="I19" s="457"/>
      <c r="J19" s="457"/>
      <c r="K19" s="457"/>
      <c r="L19" s="457"/>
      <c r="M19" s="457"/>
      <c r="N19" s="457"/>
      <c r="O19" s="457"/>
      <c r="P19" s="458"/>
      <c r="Q19" s="281"/>
      <c r="R19" s="281"/>
      <c r="S19" s="281"/>
      <c r="T19" s="281"/>
      <c r="U19" s="281"/>
      <c r="V19" s="281"/>
      <c r="W19" s="281"/>
      <c r="X19" s="281"/>
      <c r="Y19" s="3"/>
      <c r="Z19" s="18"/>
    </row>
    <row r="20" spans="1:26" ht="8.25" customHeight="1" thickBot="1" thickTop="1">
      <c r="A20" s="282"/>
      <c r="B20" s="283"/>
      <c r="C20" s="283"/>
      <c r="D20" s="283"/>
      <c r="E20" s="283"/>
      <c r="F20" s="284"/>
      <c r="G20" s="459"/>
      <c r="H20" s="460"/>
      <c r="I20" s="460"/>
      <c r="J20" s="460"/>
      <c r="K20" s="460"/>
      <c r="L20" s="460"/>
      <c r="M20" s="460"/>
      <c r="N20" s="460"/>
      <c r="O20" s="460"/>
      <c r="P20" s="461"/>
      <c r="Q20" s="295"/>
      <c r="R20" s="296"/>
      <c r="S20" s="296"/>
      <c r="T20" s="296"/>
      <c r="U20" s="296"/>
      <c r="V20" s="296"/>
      <c r="W20" s="296"/>
      <c r="X20" s="296"/>
      <c r="Y20" s="297"/>
      <c r="Z20" s="18"/>
    </row>
    <row r="21" spans="1:25" ht="19.5" customHeight="1">
      <c r="A21" s="285"/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88"/>
      <c r="V21" s="272"/>
      <c r="W21" s="272"/>
      <c r="X21" s="272"/>
      <c r="Y21" s="289"/>
    </row>
    <row r="22" spans="1:25" ht="34.5" customHeight="1" thickBot="1">
      <c r="A22" s="285"/>
      <c r="B22" s="474" t="s">
        <v>71</v>
      </c>
      <c r="C22" s="474"/>
      <c r="D22" s="59"/>
      <c r="E22" s="59"/>
      <c r="F22" s="272"/>
      <c r="G22" s="450" t="s">
        <v>107</v>
      </c>
      <c r="H22" s="451"/>
      <c r="I22" s="451"/>
      <c r="J22" s="451"/>
      <c r="K22" s="451"/>
      <c r="L22" s="451"/>
      <c r="M22" s="451"/>
      <c r="N22" s="451"/>
      <c r="O22" s="451"/>
      <c r="P22" s="451"/>
      <c r="Q22" s="451"/>
      <c r="R22" s="451"/>
      <c r="S22" s="451"/>
      <c r="T22" s="451"/>
      <c r="U22" s="451"/>
      <c r="V22" s="451"/>
      <c r="W22" s="451"/>
      <c r="X22" s="452"/>
      <c r="Y22" s="290"/>
    </row>
    <row r="23" spans="1:25" ht="18" customHeight="1" thickTop="1">
      <c r="A23" s="285"/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88"/>
      <c r="V23" s="272"/>
      <c r="W23" s="272"/>
      <c r="X23" s="272"/>
      <c r="Y23" s="289"/>
    </row>
    <row r="24" spans="1:25" ht="49.5" customHeight="1" thickBot="1">
      <c r="A24" s="285"/>
      <c r="B24" s="474" t="s">
        <v>73</v>
      </c>
      <c r="C24" s="474"/>
      <c r="D24" s="59"/>
      <c r="E24" s="59"/>
      <c r="F24" s="272"/>
      <c r="G24" s="450" t="s">
        <v>107</v>
      </c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2"/>
      <c r="Y24" s="290"/>
    </row>
    <row r="25" spans="1:25" ht="18" customHeight="1" thickTop="1">
      <c r="A25" s="285"/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88"/>
      <c r="V25" s="272"/>
      <c r="W25" s="272"/>
      <c r="X25" s="272"/>
      <c r="Y25" s="289"/>
    </row>
    <row r="26" spans="1:25" ht="19.5" customHeight="1" thickBot="1">
      <c r="A26" s="285"/>
      <c r="B26" s="474" t="s">
        <v>76</v>
      </c>
      <c r="C26" s="474"/>
      <c r="D26" s="474"/>
      <c r="E26" s="59"/>
      <c r="F26" s="272"/>
      <c r="G26" s="467" t="s">
        <v>107</v>
      </c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9"/>
      <c r="Y26" s="290"/>
    </row>
    <row r="27" spans="1:25" ht="18" customHeight="1" thickTop="1">
      <c r="A27" s="285"/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88"/>
      <c r="V27" s="272"/>
      <c r="W27" s="272"/>
      <c r="X27" s="272"/>
      <c r="Y27" s="289"/>
    </row>
    <row r="28" spans="1:25" ht="49.5" customHeight="1" thickBot="1">
      <c r="A28" s="285"/>
      <c r="B28" s="475" t="s">
        <v>257</v>
      </c>
      <c r="C28" s="475"/>
      <c r="D28" s="12"/>
      <c r="E28" s="12"/>
      <c r="F28" s="272"/>
      <c r="G28" s="450" t="s">
        <v>107</v>
      </c>
      <c r="H28" s="451"/>
      <c r="I28" s="451"/>
      <c r="J28" s="451"/>
      <c r="K28" s="451"/>
      <c r="L28" s="451"/>
      <c r="M28" s="451"/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2"/>
      <c r="Y28" s="290"/>
    </row>
    <row r="29" spans="1:25" ht="18" customHeight="1" thickTop="1">
      <c r="A29" s="285"/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88"/>
      <c r="V29" s="272"/>
      <c r="W29" s="272"/>
      <c r="X29" s="272"/>
      <c r="Y29" s="289"/>
    </row>
    <row r="30" spans="1:25" ht="19.5" customHeight="1">
      <c r="A30" s="285"/>
      <c r="B30" s="474" t="s">
        <v>72</v>
      </c>
      <c r="C30" s="474"/>
      <c r="D30" s="474" t="s">
        <v>74</v>
      </c>
      <c r="E30" s="474"/>
      <c r="F30" s="474"/>
      <c r="G30" s="476" t="s">
        <v>107</v>
      </c>
      <c r="H30" s="477"/>
      <c r="I30" s="477"/>
      <c r="J30" s="477"/>
      <c r="K30" s="478"/>
      <c r="L30" s="272"/>
      <c r="M30" s="479" t="s">
        <v>185</v>
      </c>
      <c r="N30" s="272"/>
      <c r="O30" s="480" t="s">
        <v>107</v>
      </c>
      <c r="P30" s="481"/>
      <c r="Q30" s="481"/>
      <c r="R30" s="481"/>
      <c r="S30" s="481"/>
      <c r="T30" s="481"/>
      <c r="U30" s="481"/>
      <c r="V30" s="481"/>
      <c r="W30" s="481"/>
      <c r="X30" s="482"/>
      <c r="Y30" s="290"/>
    </row>
    <row r="31" spans="1:25" ht="19.5" customHeight="1" thickBot="1">
      <c r="A31" s="285"/>
      <c r="B31" s="272"/>
      <c r="C31" s="272"/>
      <c r="D31" s="474" t="s">
        <v>75</v>
      </c>
      <c r="E31" s="474"/>
      <c r="F31" s="474"/>
      <c r="G31" s="476" t="s">
        <v>107</v>
      </c>
      <c r="H31" s="477"/>
      <c r="I31" s="477"/>
      <c r="J31" s="477"/>
      <c r="K31" s="478"/>
      <c r="L31" s="272"/>
      <c r="M31" s="479"/>
      <c r="N31" s="272"/>
      <c r="O31" s="483"/>
      <c r="P31" s="484"/>
      <c r="Q31" s="484"/>
      <c r="R31" s="484"/>
      <c r="S31" s="484"/>
      <c r="T31" s="484"/>
      <c r="U31" s="484"/>
      <c r="V31" s="484"/>
      <c r="W31" s="484"/>
      <c r="X31" s="485"/>
      <c r="Y31" s="290"/>
    </row>
    <row r="32" spans="1:25" ht="19.5" customHeight="1" thickBot="1" thickTop="1">
      <c r="A32" s="285"/>
      <c r="B32" s="272"/>
      <c r="C32" s="272"/>
      <c r="D32" s="474" t="s">
        <v>204</v>
      </c>
      <c r="E32" s="474"/>
      <c r="F32" s="474"/>
      <c r="G32" s="467" t="s">
        <v>107</v>
      </c>
      <c r="H32" s="468"/>
      <c r="I32" s="468"/>
      <c r="J32" s="468"/>
      <c r="K32" s="469"/>
      <c r="L32" s="272"/>
      <c r="M32" s="291"/>
      <c r="N32" s="27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0"/>
    </row>
    <row r="33" spans="1:25" ht="19.5" customHeight="1" thickBot="1" thickTop="1">
      <c r="A33" s="286"/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93"/>
      <c r="V33" s="287"/>
      <c r="W33" s="287"/>
      <c r="X33" s="287"/>
      <c r="Y33" s="294"/>
    </row>
    <row r="34" ht="12" customHeight="1" thickTop="1"/>
    <row r="35" ht="14.25"/>
  </sheetData>
  <sheetProtection password="EB2D" sheet="1" selectLockedCells="1"/>
  <mergeCells count="38">
    <mergeCell ref="A2:F2"/>
    <mergeCell ref="G5:X5"/>
    <mergeCell ref="G7:X7"/>
    <mergeCell ref="G9:X9"/>
    <mergeCell ref="G2:P3"/>
    <mergeCell ref="B5:C5"/>
    <mergeCell ref="B7:C7"/>
    <mergeCell ref="B9:D9"/>
    <mergeCell ref="B11:C11"/>
    <mergeCell ref="B13:C13"/>
    <mergeCell ref="D13:F13"/>
    <mergeCell ref="B22:C22"/>
    <mergeCell ref="D15:F15"/>
    <mergeCell ref="G31:K31"/>
    <mergeCell ref="G22:X22"/>
    <mergeCell ref="B24:C24"/>
    <mergeCell ref="G24:X24"/>
    <mergeCell ref="B26:D26"/>
    <mergeCell ref="G26:X26"/>
    <mergeCell ref="G11:X11"/>
    <mergeCell ref="A19:F19"/>
    <mergeCell ref="D14:F14"/>
    <mergeCell ref="G13:K13"/>
    <mergeCell ref="G14:K14"/>
    <mergeCell ref="G15:K15"/>
    <mergeCell ref="G19:P20"/>
    <mergeCell ref="O13:X14"/>
    <mergeCell ref="M13:M14"/>
    <mergeCell ref="D32:F32"/>
    <mergeCell ref="G32:K32"/>
    <mergeCell ref="B28:C28"/>
    <mergeCell ref="G28:X28"/>
    <mergeCell ref="B30:C30"/>
    <mergeCell ref="D30:F30"/>
    <mergeCell ref="G30:K30"/>
    <mergeCell ref="M30:M31"/>
    <mergeCell ref="O30:X31"/>
    <mergeCell ref="D31:F31"/>
  </mergeCells>
  <printOptions horizontalCentered="1"/>
  <pageMargins left="0.3937007874015748" right="0.3937007874015748" top="1.1811023622047245" bottom="0.7874015748031497" header="0.5905511811023623" footer="0.3937007874015748"/>
  <pageSetup horizontalDpi="600" verticalDpi="600" orientation="portrait" paperSize="9" scale="69" r:id="rId2"/>
  <headerFooter alignWithMargins="0">
    <oddHeader>&amp;C&amp;"Arial,Grassetto"&amp;14CONTRIBUTO CONCESSORIO&amp;R&amp;"Arial,Corsivo" release 2.0</oddHeader>
    <oddFooter>&amp;L&amp;D&amp;C&amp;9Comune di MIRANO - 3° Settore - Pianificazione, Uso e Tutela del Territorio
Servizio Edilizia Privata
C.F. 82002010278 - P.I. 00649390275
Segreteria: tel. +39-041-57.98.456/467/481 fax +39-041-57.98.410&amp;R&amp;P di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">
    <tabColor indexed="31"/>
  </sheetPr>
  <dimension ref="A1:AS146"/>
  <sheetViews>
    <sheetView zoomScale="98" zoomScaleNormal="98" zoomScalePageLayoutView="0" workbookViewId="0" topLeftCell="A9">
      <selection activeCell="N24" sqref="N24"/>
    </sheetView>
  </sheetViews>
  <sheetFormatPr defaultColWidth="9.140625" defaultRowHeight="12.75"/>
  <cols>
    <col min="1" max="1" width="2.7109375" style="1" customWidth="1"/>
    <col min="2" max="2" width="29.7109375" style="1" customWidth="1"/>
    <col min="3" max="3" width="4.00390625" style="1" customWidth="1"/>
    <col min="4" max="4" width="4.421875" style="1" customWidth="1"/>
    <col min="5" max="6" width="7.7109375" style="21" customWidth="1"/>
    <col min="7" max="8" width="5.7109375" style="21" customWidth="1"/>
    <col min="9" max="10" width="7.7109375" style="1" customWidth="1"/>
    <col min="11" max="12" width="5.7109375" style="1" customWidth="1"/>
    <col min="13" max="14" width="7.7109375" style="1" customWidth="1"/>
    <col min="15" max="16" width="5.7109375" style="1" customWidth="1"/>
    <col min="17" max="18" width="7.7109375" style="1" customWidth="1"/>
    <col min="19" max="19" width="5.7109375" style="1" customWidth="1"/>
    <col min="20" max="20" width="5.8515625" style="1" customWidth="1"/>
    <col min="21" max="22" width="7.7109375" style="1" customWidth="1"/>
    <col min="23" max="24" width="5.7109375" style="1" customWidth="1"/>
    <col min="25" max="25" width="8.00390625" style="1" hidden="1" customWidth="1"/>
    <col min="26" max="26" width="41.7109375" style="1" hidden="1" customWidth="1"/>
    <col min="27" max="27" width="57.140625" style="1" hidden="1" customWidth="1"/>
    <col min="28" max="28" width="12.28125" style="2" hidden="1" customWidth="1"/>
    <col min="29" max="29" width="33.421875" style="1" hidden="1" customWidth="1"/>
    <col min="30" max="30" width="9.140625" style="2" hidden="1" customWidth="1"/>
    <col min="31" max="31" width="39.140625" style="1" hidden="1" customWidth="1"/>
    <col min="32" max="32" width="9.140625" style="1" hidden="1" customWidth="1"/>
    <col min="33" max="33" width="39.140625" style="1" hidden="1" customWidth="1"/>
    <col min="34" max="34" width="9.140625" style="1" hidden="1" customWidth="1"/>
    <col min="35" max="35" width="39.140625" style="1" hidden="1" customWidth="1"/>
    <col min="36" max="36" width="9.140625" style="1" hidden="1" customWidth="1"/>
    <col min="37" max="37" width="38.140625" style="1" hidden="1" customWidth="1"/>
    <col min="38" max="39" width="9.140625" style="1" hidden="1" customWidth="1"/>
    <col min="40" max="40" width="38.140625" style="1" hidden="1" customWidth="1"/>
    <col min="41" max="42" width="9.140625" style="1" hidden="1" customWidth="1"/>
    <col min="43" max="43" width="48.7109375" style="1" hidden="1" customWidth="1"/>
    <col min="44" max="44" width="16.7109375" style="1" hidden="1" customWidth="1"/>
    <col min="45" max="48" width="9.140625" style="1" hidden="1" customWidth="1"/>
    <col min="49" max="49" width="3.7109375" style="1" customWidth="1"/>
    <col min="50" max="16384" width="9.140625" style="1" customWidth="1"/>
  </cols>
  <sheetData>
    <row r="1" spans="1:24" ht="15" customHeight="1" thickBot="1">
      <c r="A1" s="17"/>
      <c r="B1" s="19"/>
      <c r="C1" s="19"/>
      <c r="D1" s="19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5" customHeight="1" thickBot="1">
      <c r="A2" s="513" t="s">
        <v>84</v>
      </c>
      <c r="B2" s="513"/>
      <c r="C2" s="513"/>
      <c r="D2" s="514"/>
      <c r="E2" s="456" t="s">
        <v>320</v>
      </c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8"/>
      <c r="S2" s="517"/>
      <c r="T2" s="518"/>
      <c r="U2" s="518"/>
      <c r="V2" s="518"/>
      <c r="W2" s="518"/>
      <c r="X2" s="518"/>
    </row>
    <row r="3" spans="1:24" ht="8.25" customHeight="1" thickBot="1" thickTop="1">
      <c r="A3" s="4"/>
      <c r="B3" s="5"/>
      <c r="C3" s="5"/>
      <c r="D3" s="168"/>
      <c r="E3" s="459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1"/>
      <c r="S3" s="5"/>
      <c r="T3" s="5"/>
      <c r="U3" s="5"/>
      <c r="V3" s="5"/>
      <c r="W3" s="5"/>
      <c r="X3" s="6"/>
    </row>
    <row r="4" spans="1:24" ht="19.5" customHeight="1">
      <c r="A4" s="7"/>
      <c r="B4" s="8"/>
      <c r="C4" s="8"/>
      <c r="D4" s="8"/>
      <c r="E4" s="9"/>
      <c r="F4" s="9"/>
      <c r="G4" s="9"/>
      <c r="H4" s="9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10"/>
    </row>
    <row r="5" spans="1:24" ht="19.5" customHeight="1" thickBot="1">
      <c r="A5" s="7"/>
      <c r="B5" s="474" t="s">
        <v>85</v>
      </c>
      <c r="C5" s="474"/>
      <c r="D5" s="201"/>
      <c r="E5" s="519" t="s">
        <v>10</v>
      </c>
      <c r="F5" s="520"/>
      <c r="G5" s="520"/>
      <c r="H5" s="520"/>
      <c r="I5" s="520"/>
      <c r="J5" s="520"/>
      <c r="K5" s="520"/>
      <c r="L5" s="520"/>
      <c r="M5" s="520"/>
      <c r="N5" s="520"/>
      <c r="O5" s="521"/>
      <c r="P5" s="205"/>
      <c r="Q5" s="8"/>
      <c r="R5" s="8"/>
      <c r="S5" s="8"/>
      <c r="T5" s="8"/>
      <c r="U5" s="8"/>
      <c r="V5" s="8"/>
      <c r="W5" s="8"/>
      <c r="X5" s="10"/>
    </row>
    <row r="6" spans="1:24" ht="15" customHeight="1" thickTop="1">
      <c r="A6" s="7"/>
      <c r="B6" s="8"/>
      <c r="C6" s="8"/>
      <c r="D6" s="8"/>
      <c r="E6" s="9"/>
      <c r="F6" s="9"/>
      <c r="G6" s="9"/>
      <c r="H6" s="9"/>
      <c r="I6" s="20"/>
      <c r="J6" s="20"/>
      <c r="K6" s="20"/>
      <c r="L6" s="20"/>
      <c r="M6" s="20"/>
      <c r="N6" s="20"/>
      <c r="O6" s="20"/>
      <c r="P6" s="20"/>
      <c r="Q6" s="200"/>
      <c r="R6" s="200"/>
      <c r="S6" s="20"/>
      <c r="T6" s="20"/>
      <c r="U6" s="20"/>
      <c r="V6" s="20"/>
      <c r="W6" s="20"/>
      <c r="X6" s="10"/>
    </row>
    <row r="7" spans="1:24" ht="19.5" customHeight="1">
      <c r="A7" s="7"/>
      <c r="B7" s="506" t="s">
        <v>86</v>
      </c>
      <c r="C7" s="506"/>
      <c r="D7" s="12"/>
      <c r="E7" s="522" t="s">
        <v>269</v>
      </c>
      <c r="F7" s="523"/>
      <c r="G7" s="523"/>
      <c r="H7" s="523"/>
      <c r="I7" s="523"/>
      <c r="J7" s="523"/>
      <c r="K7" s="523"/>
      <c r="L7" s="523"/>
      <c r="M7" s="523"/>
      <c r="N7" s="523"/>
      <c r="O7" s="524"/>
      <c r="P7" s="206"/>
      <c r="Q7" s="200"/>
      <c r="R7" s="59" t="str">
        <f>IF($E$5="RESIDENZIALE","Euro / mc",IF($E$5="AGRICOLTURA","Euro / mq",IF($E$5="DIREZIONALE","Euro / mq",IF($E$5="COMMERCIALE","Euro / mq",IF($E$5="TURISMO","Euro / mc",IF($E$5="ARTIGIANATO","Euro / mq",IF($E$5="INDUSTRIA","Euro / mq")))))))</f>
        <v>Euro / mc</v>
      </c>
      <c r="S7" s="20"/>
      <c r="T7" s="23"/>
      <c r="U7" s="515">
        <f>IF($E$5="RESIDENZIALE",VLOOKUP($E7,$AA21:$AB136,2),IF($E$5="AGRICOLTURA",VLOOKUP($E7,$AC21:$AD80,2),IF($E$5="DIREZIONALE",VLOOKUP($E7,$AE21:$AF134,2),IF($E$5="COMMERCIALE",VLOOKUP($E7,$AG21:$AH134,2),IF($E$5="TURISMO",VLOOKUP($E7,$AI21:$AJ134,2),IF($E$5="ARTIGIANATO",VLOOKUP($E7,$AK21:$AL80,2),IF($E$5="INDUSTRIA",VLOOKUP($E7,$AN21:$AO80,2))))))))</f>
        <v>4.26</v>
      </c>
      <c r="V7" s="516"/>
      <c r="W7" s="185"/>
      <c r="X7" s="10"/>
    </row>
    <row r="8" spans="1:24" ht="19.5" customHeight="1" thickBot="1">
      <c r="A8" s="7"/>
      <c r="B8" s="506"/>
      <c r="C8" s="506"/>
      <c r="D8" s="12"/>
      <c r="E8" s="525" t="s">
        <v>269</v>
      </c>
      <c r="F8" s="526"/>
      <c r="G8" s="526"/>
      <c r="H8" s="526"/>
      <c r="I8" s="526"/>
      <c r="J8" s="526"/>
      <c r="K8" s="526"/>
      <c r="L8" s="526"/>
      <c r="M8" s="526"/>
      <c r="N8" s="526"/>
      <c r="O8" s="527"/>
      <c r="P8" s="207"/>
      <c r="Q8" s="200"/>
      <c r="R8" s="59" t="str">
        <f>IF($E$5="RESIDENZIALE","Euro / mc",IF($E$5="AGRICOLTURA","Euro / mq",IF($E$5="DIREZIONALE","Euro / mq",IF($E$5="COMMERCIALE","Euro / mq",IF($E$5="TURISMO","Euro / mc",IF($E$5="ARTIGIANATO","Euro / mq",IF($E$5="INDUSTRIA","Euro / mq")))))))</f>
        <v>Euro / mc</v>
      </c>
      <c r="S8" s="20"/>
      <c r="T8" s="23"/>
      <c r="U8" s="515">
        <f>IF($E$5="RESIDENZIALE",VLOOKUP($E8,$AA21:$AB136,2),IF($E$5="AGRICOLTURA",VLOOKUP($E8,$AC21:$AD80,2),IF($E$5="DIREZIONALE",VLOOKUP($E8,$AE21:$AF134,2),IF($E$5="COMMERCIALE",VLOOKUP($E8,$AG21:$AH134,2),IF($E$5="TURISMO",VLOOKUP($E8,$AI21:$AJ134,2),IF($E$5="ARTIGIANATO",VLOOKUP($E8,$AK21:$AL80,2),IF($E$5="INDUSTRIA",VLOOKUP($E8,$AN21:$AO80,2))))))))</f>
        <v>4.26</v>
      </c>
      <c r="V8" s="516"/>
      <c r="W8" s="185"/>
      <c r="X8" s="10"/>
    </row>
    <row r="9" spans="1:24" ht="19.5" customHeight="1" thickBot="1" thickTop="1">
      <c r="A9" s="7"/>
      <c r="B9" s="474" t="s">
        <v>104</v>
      </c>
      <c r="C9" s="474"/>
      <c r="D9" s="12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200"/>
      <c r="R9" s="59" t="s">
        <v>105</v>
      </c>
      <c r="S9" s="20"/>
      <c r="T9" s="23"/>
      <c r="U9" s="528">
        <f>IF($E$5="ARTIGIANATO",VLOOKUP($E$7,AK21:AM80,3),IF($E$5="INDUSTRIA",VLOOKUP($E$7,AN21:AP80,3),0))</f>
        <v>0</v>
      </c>
      <c r="V9" s="529"/>
      <c r="W9" s="185"/>
      <c r="X9" s="10"/>
    </row>
    <row r="10" spans="1:24" ht="12" customHeight="1" thickBot="1">
      <c r="A10" s="7"/>
      <c r="B10" s="8"/>
      <c r="C10" s="8"/>
      <c r="D10" s="8"/>
      <c r="E10" s="9"/>
      <c r="F10" s="9"/>
      <c r="G10" s="9"/>
      <c r="H10" s="9"/>
      <c r="I10" s="20"/>
      <c r="J10" s="20"/>
      <c r="K10" s="20"/>
      <c r="L10" s="20"/>
      <c r="M10" s="20"/>
      <c r="N10" s="20"/>
      <c r="O10" s="20"/>
      <c r="P10" s="20"/>
      <c r="Q10" s="200"/>
      <c r="R10" s="203"/>
      <c r="S10" s="20"/>
      <c r="T10" s="20"/>
      <c r="U10" s="20"/>
      <c r="V10" s="20"/>
      <c r="W10" s="20"/>
      <c r="X10" s="10"/>
    </row>
    <row r="11" spans="1:24" ht="19.5" customHeight="1" thickBot="1" thickTop="1">
      <c r="A11" s="7"/>
      <c r="B11" s="530" t="s">
        <v>70</v>
      </c>
      <c r="C11" s="531"/>
      <c r="D11" s="201"/>
      <c r="E11" s="519" t="s">
        <v>419</v>
      </c>
      <c r="F11" s="520"/>
      <c r="G11" s="520"/>
      <c r="H11" s="520"/>
      <c r="I11" s="520"/>
      <c r="J11" s="520"/>
      <c r="K11" s="520"/>
      <c r="L11" s="520"/>
      <c r="M11" s="520"/>
      <c r="N11" s="520"/>
      <c r="O11" s="521"/>
      <c r="P11" s="205"/>
      <c r="Q11" s="200"/>
      <c r="R11" s="59" t="s">
        <v>105</v>
      </c>
      <c r="S11" s="20"/>
      <c r="T11" s="23"/>
      <c r="U11" s="528">
        <f>IF($B$11="MONETIZZAZIONE STANDARD",VLOOKUP($E$11,AQ21:AR23,2))</f>
        <v>400</v>
      </c>
      <c r="V11" s="529"/>
      <c r="W11" s="185"/>
      <c r="X11" s="10"/>
    </row>
    <row r="12" spans="1:24" ht="15" customHeight="1" thickBot="1" thickTop="1">
      <c r="A12" s="13"/>
      <c r="B12" s="14"/>
      <c r="C12" s="14"/>
      <c r="D12" s="14"/>
      <c r="E12" s="15"/>
      <c r="F12" s="15"/>
      <c r="G12" s="15"/>
      <c r="H12" s="15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6"/>
    </row>
    <row r="13" ht="12" customHeight="1" thickTop="1">
      <c r="Z13" s="22"/>
    </row>
    <row r="14" ht="12" customHeight="1" thickBot="1">
      <c r="Z14" s="22"/>
    </row>
    <row r="15" spans="1:24" ht="15" thickBot="1">
      <c r="A15" s="513" t="s">
        <v>84</v>
      </c>
      <c r="B15" s="513"/>
      <c r="C15" s="513"/>
      <c r="D15" s="514"/>
      <c r="E15" s="456" t="s">
        <v>90</v>
      </c>
      <c r="F15" s="457"/>
      <c r="G15" s="457"/>
      <c r="H15" s="457"/>
      <c r="I15" s="457"/>
      <c r="J15" s="457"/>
      <c r="K15" s="457"/>
      <c r="L15" s="457"/>
      <c r="M15" s="457"/>
      <c r="N15" s="457"/>
      <c r="O15" s="457"/>
      <c r="P15" s="457"/>
      <c r="Q15" s="457"/>
      <c r="R15" s="458"/>
      <c r="S15" s="518"/>
      <c r="T15" s="518"/>
      <c r="U15" s="518"/>
      <c r="V15" s="518"/>
      <c r="W15" s="518"/>
      <c r="X15" s="518"/>
    </row>
    <row r="16" spans="1:24" ht="8.25" customHeight="1" thickBot="1" thickTop="1">
      <c r="A16" s="4"/>
      <c r="B16" s="5"/>
      <c r="C16" s="5"/>
      <c r="D16" s="168"/>
      <c r="E16" s="459"/>
      <c r="F16" s="460"/>
      <c r="G16" s="460"/>
      <c r="H16" s="460"/>
      <c r="I16" s="460"/>
      <c r="J16" s="460"/>
      <c r="K16" s="460"/>
      <c r="L16" s="460"/>
      <c r="M16" s="460"/>
      <c r="N16" s="460"/>
      <c r="O16" s="460"/>
      <c r="P16" s="460"/>
      <c r="Q16" s="460"/>
      <c r="R16" s="461"/>
      <c r="S16" s="5"/>
      <c r="T16" s="5"/>
      <c r="U16" s="5"/>
      <c r="V16" s="5"/>
      <c r="W16" s="5"/>
      <c r="X16" s="6"/>
    </row>
    <row r="17" spans="1:24" ht="14.25">
      <c r="A17" s="7"/>
      <c r="B17" s="8"/>
      <c r="C17" s="8"/>
      <c r="D17" s="8"/>
      <c r="E17" s="9"/>
      <c r="F17" s="9"/>
      <c r="G17" s="9"/>
      <c r="H17" s="9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10"/>
    </row>
    <row r="18" spans="1:24" ht="19.5" customHeight="1" thickBot="1">
      <c r="A18" s="7"/>
      <c r="B18" s="474" t="s">
        <v>87</v>
      </c>
      <c r="C18" s="474"/>
      <c r="D18" s="474"/>
      <c r="E18" s="519" t="s">
        <v>389</v>
      </c>
      <c r="F18" s="520"/>
      <c r="G18" s="520"/>
      <c r="H18" s="520"/>
      <c r="I18" s="520"/>
      <c r="J18" s="520"/>
      <c r="K18" s="520"/>
      <c r="L18" s="520"/>
      <c r="M18" s="520"/>
      <c r="N18" s="520"/>
      <c r="O18" s="521"/>
      <c r="P18" s="205"/>
      <c r="Q18" s="20"/>
      <c r="R18" s="11" t="s">
        <v>89</v>
      </c>
      <c r="S18" s="11"/>
      <c r="T18" s="23"/>
      <c r="U18" s="386" t="str">
        <f>IF($E$18="RISTRUTTURAZIONE A","20",IF($E$18="RISTRUTTURAZIONE B","80",IF($E$18="RISTRUTTURAZIONE C","50",IF($E$18="RISTRUTTURAZIONE D","20",IF($E$18="NUOVA COSTRUZIONE/AMPLIAMENTO","100")))))</f>
        <v>100</v>
      </c>
      <c r="V18" s="186"/>
      <c r="W18" s="186"/>
      <c r="X18" s="10"/>
    </row>
    <row r="19" spans="1:44" ht="17.25" customHeight="1" thickTop="1">
      <c r="A19" s="7"/>
      <c r="B19" s="12"/>
      <c r="C19" s="12"/>
      <c r="D19" s="12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0"/>
      <c r="AA19" s="24" t="s">
        <v>26</v>
      </c>
      <c r="AB19" s="25"/>
      <c r="AC19" s="26" t="s">
        <v>25</v>
      </c>
      <c r="AD19" s="27"/>
      <c r="AE19" s="28" t="s">
        <v>29</v>
      </c>
      <c r="AF19" s="29"/>
      <c r="AG19" s="30" t="s">
        <v>30</v>
      </c>
      <c r="AH19" s="31"/>
      <c r="AI19" s="32" t="s">
        <v>31</v>
      </c>
      <c r="AJ19" s="33"/>
      <c r="AK19" s="34" t="s">
        <v>32</v>
      </c>
      <c r="AL19" s="35"/>
      <c r="AM19" s="36" t="s">
        <v>33</v>
      </c>
      <c r="AN19" s="37" t="s">
        <v>34</v>
      </c>
      <c r="AO19" s="38"/>
      <c r="AP19" s="39" t="s">
        <v>33</v>
      </c>
      <c r="AQ19" s="40" t="s">
        <v>35</v>
      </c>
      <c r="AR19" s="41"/>
    </row>
    <row r="20" spans="1:44" ht="15" customHeight="1" thickBot="1">
      <c r="A20" s="7"/>
      <c r="B20" s="20"/>
      <c r="C20" s="20"/>
      <c r="D20" s="20"/>
      <c r="E20" s="454" t="s">
        <v>310</v>
      </c>
      <c r="F20" s="454"/>
      <c r="G20" s="382" t="s">
        <v>255</v>
      </c>
      <c r="H20" s="170"/>
      <c r="I20" s="454" t="s">
        <v>310</v>
      </c>
      <c r="J20" s="486"/>
      <c r="K20" s="382" t="s">
        <v>255</v>
      </c>
      <c r="L20" s="170"/>
      <c r="M20" s="454" t="s">
        <v>310</v>
      </c>
      <c r="N20" s="454"/>
      <c r="O20" s="382" t="s">
        <v>255</v>
      </c>
      <c r="P20" s="170"/>
      <c r="Q20" s="454" t="s">
        <v>310</v>
      </c>
      <c r="R20" s="454"/>
      <c r="S20" s="382" t="s">
        <v>255</v>
      </c>
      <c r="T20" s="170"/>
      <c r="U20" s="454" t="s">
        <v>310</v>
      </c>
      <c r="V20" s="454"/>
      <c r="W20" s="382" t="s">
        <v>255</v>
      </c>
      <c r="X20" s="10"/>
      <c r="Z20" s="42" t="s">
        <v>9</v>
      </c>
      <c r="AA20" s="43" t="s">
        <v>21</v>
      </c>
      <c r="AB20" s="44" t="s">
        <v>22</v>
      </c>
      <c r="AC20" s="45" t="s">
        <v>23</v>
      </c>
      <c r="AD20" s="46" t="s">
        <v>24</v>
      </c>
      <c r="AE20" s="47" t="s">
        <v>21</v>
      </c>
      <c r="AF20" s="48" t="s">
        <v>24</v>
      </c>
      <c r="AG20" s="49" t="s">
        <v>21</v>
      </c>
      <c r="AH20" s="50" t="s">
        <v>24</v>
      </c>
      <c r="AI20" s="51" t="s">
        <v>21</v>
      </c>
      <c r="AJ20" s="52" t="s">
        <v>22</v>
      </c>
      <c r="AK20" s="53" t="s">
        <v>21</v>
      </c>
      <c r="AL20" s="54" t="s">
        <v>24</v>
      </c>
      <c r="AM20" s="54" t="s">
        <v>24</v>
      </c>
      <c r="AN20" s="55" t="s">
        <v>21</v>
      </c>
      <c r="AO20" s="56" t="s">
        <v>24</v>
      </c>
      <c r="AP20" s="56" t="s">
        <v>24</v>
      </c>
      <c r="AQ20" s="57" t="s">
        <v>36</v>
      </c>
      <c r="AR20" s="58" t="s">
        <v>24</v>
      </c>
    </row>
    <row r="21" spans="1:44" ht="15" customHeight="1" thickTop="1">
      <c r="A21" s="7"/>
      <c r="B21" s="20"/>
      <c r="C21" s="20"/>
      <c r="D21" s="20"/>
      <c r="E21" s="189" t="s">
        <v>112</v>
      </c>
      <c r="F21" s="189" t="s">
        <v>113</v>
      </c>
      <c r="G21" s="189" t="s">
        <v>186</v>
      </c>
      <c r="H21" s="170"/>
      <c r="I21" s="189" t="s">
        <v>112</v>
      </c>
      <c r="J21" s="189" t="s">
        <v>113</v>
      </c>
      <c r="K21" s="189" t="s">
        <v>186</v>
      </c>
      <c r="L21" s="170"/>
      <c r="M21" s="189" t="s">
        <v>112</v>
      </c>
      <c r="N21" s="189" t="s">
        <v>113</v>
      </c>
      <c r="O21" s="189" t="s">
        <v>186</v>
      </c>
      <c r="P21" s="170"/>
      <c r="Q21" s="189" t="s">
        <v>112</v>
      </c>
      <c r="R21" s="189" t="s">
        <v>113</v>
      </c>
      <c r="S21" s="189" t="s">
        <v>186</v>
      </c>
      <c r="T21" s="170"/>
      <c r="U21" s="189" t="s">
        <v>112</v>
      </c>
      <c r="V21" s="189" t="s">
        <v>113</v>
      </c>
      <c r="W21" s="189" t="s">
        <v>186</v>
      </c>
      <c r="X21" s="10"/>
      <c r="Z21" s="60" t="s">
        <v>10</v>
      </c>
      <c r="AA21" s="61" t="str">
        <f>CONCATENATE(RESIDENZIALE!$A2,"; ",RESIDENZIALE!$B2,"; ",RESIDENZIALE!$C2,"; ")</f>
        <v>Zona A; 1≤d.f.≤3; Urb.Primaria; </v>
      </c>
      <c r="AB21" s="62">
        <v>4.26</v>
      </c>
      <c r="AC21" s="63" t="str">
        <f>CONCATENATE(AGRICOLTURA!$A2,"; ",AGRICOLTURA!$B2,"; ")</f>
        <v>Zona A; Urb.Primaria; </v>
      </c>
      <c r="AD21" s="64">
        <v>19.43</v>
      </c>
      <c r="AE21" s="65" t="str">
        <f>CONCATENATE(DIREZIONALE!$A2,"; ",DIREZIONALE!$B2,"; ",DIREZIONALE!$C2,"; ")</f>
        <v>Zona A; 1,5≤d.f.≤3; Urb.Primaria; </v>
      </c>
      <c r="AF21" s="66">
        <v>42.56</v>
      </c>
      <c r="AG21" s="67" t="str">
        <f>CONCATENATE(COMMERCIALE!$A2,"; ",COMMERCIALE!$B2,"; ",COMMERCIALE!$C2,"; ")</f>
        <v>Zona A; 1,5≤d.f.≤3; Urb.Primaria; </v>
      </c>
      <c r="AH21" s="68">
        <v>35.47</v>
      </c>
      <c r="AI21" s="69" t="str">
        <f>CONCATENATE(TURISMO!$A2,"; ",TURISMO!$B2,"; ",TURISMO!$C2,"; ")</f>
        <v>Zona A; 1,5≤d.f.≤3; Urb.Primaria; </v>
      </c>
      <c r="AJ21" s="70">
        <v>10.05</v>
      </c>
      <c r="AK21" s="71" t="str">
        <f>CONCATENATE(ARTIGIANATO!$A2,"; ",ARTIGIANATO!$B2,"; ")</f>
        <v>Zona A; Urb.Primaria; </v>
      </c>
      <c r="AL21" s="72">
        <v>7.47</v>
      </c>
      <c r="AM21" s="72">
        <v>6.92</v>
      </c>
      <c r="AN21" s="73" t="str">
        <f>CONCATENATE(INDUSTRIA!$A2,"; ",INDUSTRIA!$B2,"; ")</f>
        <v>Zona A; Urb.Primaria; </v>
      </c>
      <c r="AO21" s="74">
        <v>24.28</v>
      </c>
      <c r="AP21" s="74">
        <v>6.92</v>
      </c>
      <c r="AQ21" s="75" t="str">
        <f>CONCATENATE('MONETIZZAZIONE STANDARD'!$A2,"; ")</f>
        <v>Altre zone (MIRANO e altre località); </v>
      </c>
      <c r="AR21" s="76">
        <f>'MONETIZZAZIONE STANDARD'!$B2</f>
        <v>117.45</v>
      </c>
    </row>
    <row r="22" spans="1:44" ht="15" customHeight="1">
      <c r="A22" s="7"/>
      <c r="B22" s="59" t="s">
        <v>96</v>
      </c>
      <c r="C22" s="59"/>
      <c r="D22" s="173"/>
      <c r="E22" s="187"/>
      <c r="F22" s="187"/>
      <c r="G22" s="187"/>
      <c r="H22" s="208">
        <f>(E22+(F22*0.6))*G22</f>
        <v>0</v>
      </c>
      <c r="I22" s="187"/>
      <c r="J22" s="187"/>
      <c r="K22" s="187"/>
      <c r="L22" s="208">
        <f>(I22+(J22*0.6))*K22</f>
        <v>0</v>
      </c>
      <c r="M22" s="187"/>
      <c r="N22" s="187"/>
      <c r="O22" s="187"/>
      <c r="P22" s="208">
        <f>(M22+(N22*0.6))*O22</f>
        <v>0</v>
      </c>
      <c r="Q22" s="187"/>
      <c r="R22" s="187"/>
      <c r="S22" s="187"/>
      <c r="T22" s="208">
        <f>(Q22+(R22*0.6))*S22</f>
        <v>0</v>
      </c>
      <c r="U22" s="187"/>
      <c r="V22" s="187"/>
      <c r="W22" s="187"/>
      <c r="X22" s="209">
        <f>(U22+(V22*0.6))*W22</f>
        <v>0</v>
      </c>
      <c r="Z22" s="77" t="s">
        <v>11</v>
      </c>
      <c r="AA22" s="78" t="str">
        <f>CONCATENATE(RESIDENZIALE!$A3,"; ",RESIDENZIALE!$B3,"; ",RESIDENZIALE!$C3,"; ")</f>
        <v>Zona A; 1≤d.f.≤3; Urb.Secondaria; </v>
      </c>
      <c r="AB22" s="79">
        <v>5.45</v>
      </c>
      <c r="AC22" s="216" t="str">
        <f>CONCATENATE(AGRICOLTURA!$A3,"; ",AGRICOLTURA!$B3,"; ")</f>
        <v>Zona A; Urb.Secondaria; </v>
      </c>
      <c r="AD22" s="217">
        <v>2.43</v>
      </c>
      <c r="AE22" s="80" t="str">
        <f>CONCATENATE(DIREZIONALE!$A3,"; ",DIREZIONALE!$B3,"; ",DIREZIONALE!$C3,"; ")</f>
        <v>Zona A; 1,5≤d.f.≤3; Urb.Secondaria; </v>
      </c>
      <c r="AF22" s="81">
        <v>28.9</v>
      </c>
      <c r="AG22" s="82" t="str">
        <f>CONCATENATE(COMMERCIALE!$A3,"; ",COMMERCIALE!$B3,"; ",COMMERCIALE!$C3,"; ")</f>
        <v>Zona A; 1,5≤d.f.≤3; Urb.Secondaria; </v>
      </c>
      <c r="AH22" s="83">
        <v>24.09</v>
      </c>
      <c r="AI22" s="84" t="str">
        <f>CONCATENATE(TURISMO!$A3,"; ",TURISMO!$B3,"; ",TURISMO!$C3,"; ")</f>
        <v>Zona A; 1,5≤d.f.≤3; Urb.Secondaria; </v>
      </c>
      <c r="AJ22" s="85">
        <v>12.71</v>
      </c>
      <c r="AK22" s="222" t="str">
        <f>CONCATENATE(ARTIGIANATO!$A3,"; ",ARTIGIANATO!$B3,"; ")</f>
        <v>Zona A; Urb.Secondaria; </v>
      </c>
      <c r="AL22" s="86">
        <v>2.8</v>
      </c>
      <c r="AM22" s="86">
        <v>6.92</v>
      </c>
      <c r="AN22" s="224" t="str">
        <f>CONCATENATE(INDUSTRIA!$A3,"; ",INDUSTRIA!$B3,"; ")</f>
        <v>Zona A; Urb.Secondaria; </v>
      </c>
      <c r="AO22" s="87">
        <v>19.43</v>
      </c>
      <c r="AP22" s="87">
        <v>6.92</v>
      </c>
      <c r="AQ22" s="88" t="str">
        <f>CONCATENATE('MONETIZZAZIONE STANDARD'!$A3,"; ")</f>
        <v>Nessuna Monetizzazione; </v>
      </c>
      <c r="AR22" s="89">
        <f>'MONETIZZAZIONE STANDARD'!$B3</f>
        <v>0</v>
      </c>
    </row>
    <row r="23" spans="1:45" ht="15" customHeight="1">
      <c r="A23" s="7"/>
      <c r="B23" s="59" t="s">
        <v>97</v>
      </c>
      <c r="C23" s="59"/>
      <c r="D23" s="173"/>
      <c r="E23" s="187"/>
      <c r="F23" s="187"/>
      <c r="G23" s="187"/>
      <c r="H23" s="208">
        <f aca="true" t="shared" si="0" ref="H23:H30">(E23+(F23*0.6))*G23</f>
        <v>0</v>
      </c>
      <c r="I23" s="187"/>
      <c r="J23" s="187"/>
      <c r="K23" s="187"/>
      <c r="L23" s="208">
        <f aca="true" t="shared" si="1" ref="L23:L30">(I23+(J23*0.6))*K23</f>
        <v>0</v>
      </c>
      <c r="M23" s="187"/>
      <c r="N23" s="187"/>
      <c r="O23" s="187"/>
      <c r="P23" s="208">
        <f aca="true" t="shared" si="2" ref="P23:P30">(M23+(N23*0.6))*O23</f>
        <v>0</v>
      </c>
      <c r="Q23" s="187"/>
      <c r="R23" s="187"/>
      <c r="S23" s="187"/>
      <c r="T23" s="208">
        <f aca="true" t="shared" si="3" ref="T23:T30">(Q23+(R23*0.6))*S23</f>
        <v>0</v>
      </c>
      <c r="U23" s="187"/>
      <c r="V23" s="187"/>
      <c r="W23" s="187"/>
      <c r="X23" s="209">
        <f aca="true" t="shared" si="4" ref="X23:X30">(U23+(V23*0.6))*W23</f>
        <v>0</v>
      </c>
      <c r="Z23" s="77" t="s">
        <v>12</v>
      </c>
      <c r="AA23" s="78" t="str">
        <f>CONCATENATE(RESIDENZIALE!$A4,"; ",RESIDENZIALE!$B4,"; ",RESIDENZIALE!$C4,"; ")</f>
        <v>Zona A; d.f.≥3; Urb.Primaria; </v>
      </c>
      <c r="AB23" s="79">
        <v>2.99</v>
      </c>
      <c r="AC23" s="216" t="str">
        <f>CONCATENATE(AGRICOLTURA!$A4,"; ",AGRICOLTURA!$B4,"; ")</f>
        <v>Zona A1; Urb.Primaria; </v>
      </c>
      <c r="AD23" s="217">
        <v>19.43</v>
      </c>
      <c r="AE23" s="80" t="str">
        <f>CONCATENATE(DIREZIONALE!$A4,"; ",DIREZIONALE!$B4,"; ",DIREZIONALE!$C4,"; ")</f>
        <v>Zona A; d.f.≥3; Urb.Primaria; </v>
      </c>
      <c r="AF23" s="81">
        <v>21.17</v>
      </c>
      <c r="AG23" s="82" t="str">
        <f>CONCATENATE(COMMERCIALE!$A4,"; ",COMMERCIALE!$B4,"; ",COMMERCIALE!$C4,"; ")</f>
        <v>Zona A; d.f.≥3; Urb.Primaria; </v>
      </c>
      <c r="AH23" s="83">
        <v>17.64</v>
      </c>
      <c r="AI23" s="84" t="str">
        <f>CONCATENATE(TURISMO!$A4,"; ",TURISMO!$B4,"; ",TURISMO!$C4,"; ")</f>
        <v>Zona A; d.f.≥3; Urb.Primaria; </v>
      </c>
      <c r="AJ23" s="85">
        <v>10.05</v>
      </c>
      <c r="AK23" s="222" t="str">
        <f>CONCATENATE(ARTIGIANATO!$A4,"; ",ARTIGIANATO!$B4,"; ")</f>
        <v>Zona A1; Urb.Primaria; </v>
      </c>
      <c r="AL23" s="86">
        <v>7.47</v>
      </c>
      <c r="AM23" s="86">
        <v>6.92</v>
      </c>
      <c r="AN23" s="224" t="str">
        <f>CONCATENATE(INDUSTRIA!$A4,"; ",INDUSTRIA!$B4,"; ")</f>
        <v>Zona A1; Urb.Primaria; </v>
      </c>
      <c r="AO23" s="87">
        <v>24.28</v>
      </c>
      <c r="AP23" s="87">
        <v>6.92</v>
      </c>
      <c r="AQ23" s="90" t="str">
        <f>CONCATENATE('MONETIZZAZIONE STANDARD'!$A4,"; ")</f>
        <v>Zona Centro Storico (MIRANO); </v>
      </c>
      <c r="AR23" s="91">
        <f>'MONETIZZAZIONE STANDARD'!$B4</f>
        <v>400</v>
      </c>
      <c r="AS23" s="17"/>
    </row>
    <row r="24" spans="1:45" ht="15" customHeight="1">
      <c r="A24" s="7"/>
      <c r="B24" s="59" t="s">
        <v>98</v>
      </c>
      <c r="C24" s="59"/>
      <c r="D24" s="173"/>
      <c r="E24" s="187"/>
      <c r="F24" s="187"/>
      <c r="G24" s="187"/>
      <c r="H24" s="208">
        <f t="shared" si="0"/>
        <v>0</v>
      </c>
      <c r="I24" s="187"/>
      <c r="J24" s="187"/>
      <c r="K24" s="187"/>
      <c r="L24" s="208">
        <f t="shared" si="1"/>
        <v>0</v>
      </c>
      <c r="M24" s="187"/>
      <c r="N24" s="187"/>
      <c r="O24" s="187"/>
      <c r="P24" s="208">
        <f t="shared" si="2"/>
        <v>0</v>
      </c>
      <c r="Q24" s="187"/>
      <c r="R24" s="187"/>
      <c r="S24" s="187"/>
      <c r="T24" s="208">
        <f t="shared" si="3"/>
        <v>0</v>
      </c>
      <c r="U24" s="187"/>
      <c r="V24" s="187"/>
      <c r="W24" s="187"/>
      <c r="X24" s="209">
        <f t="shared" si="4"/>
        <v>0</v>
      </c>
      <c r="Y24" s="92"/>
      <c r="Z24" s="77" t="s">
        <v>13</v>
      </c>
      <c r="AA24" s="78" t="str">
        <f>CONCATENATE(RESIDENZIALE!$A5,"; ",RESIDENZIALE!$B5,"; ",RESIDENZIALE!$C5,"; ")</f>
        <v>Zona A; d.f.≥3; Urb.Secondaria; </v>
      </c>
      <c r="AB24" s="79">
        <v>5.45</v>
      </c>
      <c r="AC24" s="216" t="str">
        <f>CONCATENATE(AGRICOLTURA!$A5,"; ",AGRICOLTURA!$B5,"; ")</f>
        <v>Zona A1; Urb.Secondaria; </v>
      </c>
      <c r="AD24" s="217">
        <v>2.43</v>
      </c>
      <c r="AE24" s="80" t="str">
        <f>CONCATENATE(DIREZIONALE!$A5,"; ",DIREZIONALE!$B5,"; ",DIREZIONALE!$C5,"; ")</f>
        <v>Zona A; d.f.≥3; Urb.Secondaria; </v>
      </c>
      <c r="AF24" s="81">
        <v>28.9</v>
      </c>
      <c r="AG24" s="82" t="str">
        <f>CONCATENATE(COMMERCIALE!$A5,"; ",COMMERCIALE!$B5,"; ",COMMERCIALE!$C5,"; ")</f>
        <v>Zona A; d.f.≥3; Urb.Secondaria; </v>
      </c>
      <c r="AH24" s="83">
        <v>24.09</v>
      </c>
      <c r="AI24" s="84" t="str">
        <f>CONCATENATE(TURISMO!$A5,"; ",TURISMO!$B5,"; ",TURISMO!$C5,"; ")</f>
        <v>Zona A; d.f.≥3; Urb.Secondaria; </v>
      </c>
      <c r="AJ24" s="85">
        <v>12.71</v>
      </c>
      <c r="AK24" s="222" t="str">
        <f>CONCATENATE(ARTIGIANATO!$A5,"; ",ARTIGIANATO!$B5,"; ")</f>
        <v>Zona A1; Urb.Secondaria; </v>
      </c>
      <c r="AL24" s="86">
        <v>2.8</v>
      </c>
      <c r="AM24" s="86">
        <v>6.92</v>
      </c>
      <c r="AN24" s="224" t="str">
        <f>CONCATENATE(INDUSTRIA!$A5,"; ",INDUSTRIA!$B5,"; ")</f>
        <v>Zona A1; Urb.Secondaria; </v>
      </c>
      <c r="AO24" s="87">
        <v>19.43</v>
      </c>
      <c r="AP24" s="87">
        <v>6.92</v>
      </c>
      <c r="AQ24" s="93"/>
      <c r="AR24" s="94"/>
      <c r="AS24" s="17"/>
    </row>
    <row r="25" spans="1:45" ht="15" customHeight="1">
      <c r="A25" s="7"/>
      <c r="B25" s="59" t="s">
        <v>99</v>
      </c>
      <c r="C25" s="59"/>
      <c r="D25" s="173"/>
      <c r="E25" s="187"/>
      <c r="F25" s="187"/>
      <c r="G25" s="187"/>
      <c r="H25" s="208">
        <f t="shared" si="0"/>
        <v>0</v>
      </c>
      <c r="I25" s="187"/>
      <c r="J25" s="187"/>
      <c r="K25" s="187"/>
      <c r="L25" s="208">
        <f t="shared" si="1"/>
        <v>0</v>
      </c>
      <c r="M25" s="187"/>
      <c r="N25" s="187"/>
      <c r="O25" s="187"/>
      <c r="P25" s="208">
        <f t="shared" si="2"/>
        <v>0</v>
      </c>
      <c r="Q25" s="187"/>
      <c r="R25" s="187"/>
      <c r="S25" s="187"/>
      <c r="T25" s="208">
        <f t="shared" si="3"/>
        <v>0</v>
      </c>
      <c r="U25" s="187"/>
      <c r="V25" s="187"/>
      <c r="W25" s="187"/>
      <c r="X25" s="209">
        <f t="shared" si="4"/>
        <v>0</v>
      </c>
      <c r="Y25" s="92"/>
      <c r="Z25" s="77" t="s">
        <v>14</v>
      </c>
      <c r="AA25" s="78" t="str">
        <f>CONCATENATE(RESIDENZIALE!$A6,"; ",RESIDENZIALE!$B6,"; ",RESIDENZIALE!$C6,"; ")</f>
        <v>Zona A1; 1≤d.f.≤3; Urb.Primaria; </v>
      </c>
      <c r="AB25" s="79">
        <v>4.26</v>
      </c>
      <c r="AC25" s="216" t="str">
        <f>CONCATENATE(AGRICOLTURA!$A6,"; ",AGRICOLTURA!$B6,"; ")</f>
        <v>Zona B0; Urb.Primaria; </v>
      </c>
      <c r="AD25" s="217">
        <v>16.44</v>
      </c>
      <c r="AE25" s="80" t="str">
        <f>CONCATENATE(DIREZIONALE!$A6,"; ",DIREZIONALE!$B6,"; ",DIREZIONALE!$C6,"; ")</f>
        <v>Zona A1; 1,5≤d.f.≤3; Urb.Primaria; </v>
      </c>
      <c r="AF25" s="81">
        <v>42.56</v>
      </c>
      <c r="AG25" s="82" t="str">
        <f>CONCATENATE(COMMERCIALE!$A6,"; ",COMMERCIALE!$B6,"; ",COMMERCIALE!$C6,"; ")</f>
        <v>Zona A1; 1,5≤d.f.≤3; Urb.Primaria; </v>
      </c>
      <c r="AH25" s="83">
        <v>35.47</v>
      </c>
      <c r="AI25" s="84" t="str">
        <f>CONCATENATE(TURISMO!$A6,"; ",TURISMO!$B6,"; ",TURISMO!$C6,"; ")</f>
        <v>Zona A1; 1,5≤d.f.≤3; Urb.Primaria; </v>
      </c>
      <c r="AJ25" s="85">
        <v>10.05</v>
      </c>
      <c r="AK25" s="222" t="str">
        <f>CONCATENATE(ARTIGIANATO!$A6,"; ",ARTIGIANATO!$B6,"; ")</f>
        <v>Zona B0; Urb.Primaria; </v>
      </c>
      <c r="AL25" s="86">
        <v>10.46</v>
      </c>
      <c r="AM25" s="86">
        <v>6.92</v>
      </c>
      <c r="AN25" s="224" t="str">
        <f>CONCATENATE(INDUSTRIA!$A6,"; ",INDUSTRIA!$B6,"; ")</f>
        <v>Zona B0; Urb.Primaria; </v>
      </c>
      <c r="AO25" s="87">
        <v>20.55</v>
      </c>
      <c r="AP25" s="87">
        <v>6.92</v>
      </c>
      <c r="AQ25" s="93"/>
      <c r="AR25" s="94"/>
      <c r="AS25" s="17"/>
    </row>
    <row r="26" spans="1:45" ht="15" customHeight="1">
      <c r="A26" s="7"/>
      <c r="B26" s="59" t="s">
        <v>100</v>
      </c>
      <c r="C26" s="59"/>
      <c r="D26" s="173"/>
      <c r="E26" s="187"/>
      <c r="F26" s="187"/>
      <c r="G26" s="187"/>
      <c r="H26" s="208">
        <f t="shared" si="0"/>
        <v>0</v>
      </c>
      <c r="I26" s="187"/>
      <c r="J26" s="187"/>
      <c r="K26" s="187"/>
      <c r="L26" s="208">
        <f t="shared" si="1"/>
        <v>0</v>
      </c>
      <c r="M26" s="187"/>
      <c r="N26" s="187"/>
      <c r="O26" s="187"/>
      <c r="P26" s="208">
        <f t="shared" si="2"/>
        <v>0</v>
      </c>
      <c r="Q26" s="187"/>
      <c r="R26" s="187"/>
      <c r="S26" s="187"/>
      <c r="T26" s="208">
        <f t="shared" si="3"/>
        <v>0</v>
      </c>
      <c r="U26" s="187"/>
      <c r="V26" s="187"/>
      <c r="W26" s="187"/>
      <c r="X26" s="209">
        <f t="shared" si="4"/>
        <v>0</v>
      </c>
      <c r="Z26" s="77" t="s">
        <v>15</v>
      </c>
      <c r="AA26" s="78" t="str">
        <f>CONCATENATE(RESIDENZIALE!$A7,"; ",RESIDENZIALE!$B7,"; ",RESIDENZIALE!$C7,"; ")</f>
        <v>Zona A1; 1≤d.f.≤3; Urb.Secondaria; </v>
      </c>
      <c r="AB26" s="79">
        <v>5.45</v>
      </c>
      <c r="AC26" s="216" t="str">
        <f>CONCATENATE(AGRICOLTURA!$A7,"; ",AGRICOLTURA!$B7,"; ")</f>
        <v>Zona B0; Urb.Secondaria; </v>
      </c>
      <c r="AD26" s="217">
        <v>2.05</v>
      </c>
      <c r="AE26" s="80" t="str">
        <f>CONCATENATE(DIREZIONALE!$A7,"; ",DIREZIONALE!$B7,"; ",DIREZIONALE!$C7,"; ")</f>
        <v>Zona A1; 1,5≤d.f.≤3; Urb.Secondaria; </v>
      </c>
      <c r="AF26" s="81">
        <v>28.9</v>
      </c>
      <c r="AG26" s="82" t="str">
        <f>CONCATENATE(COMMERCIALE!$A7,"; ",COMMERCIALE!$B7,"; ",COMMERCIALE!$C7,"; ")</f>
        <v>Zona A1; 1,5≤d.f.≤3; Urb.Secondaria; </v>
      </c>
      <c r="AH26" s="83">
        <v>24.09</v>
      </c>
      <c r="AI26" s="84" t="str">
        <f>CONCATENATE(TURISMO!$A7,"; ",TURISMO!$B7,"; ",TURISMO!$C7,"; ")</f>
        <v>Zona A1; 1,5≤d.f.≤3; Urb.Secondaria; </v>
      </c>
      <c r="AJ26" s="85">
        <v>12.71</v>
      </c>
      <c r="AK26" s="222" t="str">
        <f>CONCATENATE(ARTIGIANATO!$A7,"; ",ARTIGIANATO!$B7,"; ")</f>
        <v>Zona B0; Urb.Secondaria; </v>
      </c>
      <c r="AL26" s="86">
        <v>3.92</v>
      </c>
      <c r="AM26" s="86">
        <v>6.92</v>
      </c>
      <c r="AN26" s="224" t="str">
        <f>CONCATENATE(INDUSTRIA!$A7,"; ",INDUSTRIA!$B7,"; ")</f>
        <v>Zona B0; Urb.Secondaria; </v>
      </c>
      <c r="AO26" s="87">
        <v>16.44</v>
      </c>
      <c r="AP26" s="87">
        <v>6.92</v>
      </c>
      <c r="AQ26" s="93"/>
      <c r="AR26" s="94"/>
      <c r="AS26" s="17"/>
    </row>
    <row r="27" spans="1:45" ht="15" customHeight="1">
      <c r="A27" s="7"/>
      <c r="B27" s="59" t="s">
        <v>101</v>
      </c>
      <c r="C27" s="59"/>
      <c r="D27" s="173"/>
      <c r="E27" s="187"/>
      <c r="F27" s="187"/>
      <c r="G27" s="187"/>
      <c r="H27" s="208">
        <f t="shared" si="0"/>
        <v>0</v>
      </c>
      <c r="I27" s="187"/>
      <c r="J27" s="187"/>
      <c r="K27" s="187"/>
      <c r="L27" s="208">
        <f t="shared" si="1"/>
        <v>0</v>
      </c>
      <c r="M27" s="187"/>
      <c r="N27" s="187"/>
      <c r="O27" s="187"/>
      <c r="P27" s="208">
        <f t="shared" si="2"/>
        <v>0</v>
      </c>
      <c r="Q27" s="187"/>
      <c r="R27" s="187"/>
      <c r="S27" s="187"/>
      <c r="T27" s="208">
        <f t="shared" si="3"/>
        <v>0</v>
      </c>
      <c r="U27" s="187"/>
      <c r="V27" s="187"/>
      <c r="W27" s="187"/>
      <c r="X27" s="209">
        <f t="shared" si="4"/>
        <v>0</v>
      </c>
      <c r="Z27" s="77" t="s">
        <v>16</v>
      </c>
      <c r="AA27" s="78" t="str">
        <f>CONCATENATE(RESIDENZIALE!$A8,"; ",RESIDENZIALE!$B8,"; ",RESIDENZIALE!$C8,"; ")</f>
        <v>Zona A1; d.f.≥3; Urb.Primaria; </v>
      </c>
      <c r="AB27" s="79">
        <v>2.99</v>
      </c>
      <c r="AC27" s="216" t="str">
        <f>CONCATENATE(AGRICOLTURA!$A8,"; ",AGRICOLTURA!$B8,"; ")</f>
        <v>Zona B10; Urb.Primaria; </v>
      </c>
      <c r="AD27" s="217">
        <v>16.44</v>
      </c>
      <c r="AE27" s="80" t="str">
        <f>CONCATENATE(DIREZIONALE!$A8,"; ",DIREZIONALE!$B8,"; ",DIREZIONALE!$C8,"; ")</f>
        <v>Zona A1; d.f.≥3; Urb.Primaria; </v>
      </c>
      <c r="AF27" s="81">
        <v>21.17</v>
      </c>
      <c r="AG27" s="82" t="str">
        <f>CONCATENATE(COMMERCIALE!$A8,"; ",COMMERCIALE!$B8,"; ",COMMERCIALE!$C8,"; ")</f>
        <v>Zona A1; d.f.≥3; Urb.Primaria; </v>
      </c>
      <c r="AH27" s="83">
        <v>17.64</v>
      </c>
      <c r="AI27" s="84" t="str">
        <f>CONCATENATE(TURISMO!$A8,"; ",TURISMO!$B8,"; ",TURISMO!$C8,"; ")</f>
        <v>Zona A1; d.f.≥3; Urb.Primaria; </v>
      </c>
      <c r="AJ27" s="85">
        <v>10.05</v>
      </c>
      <c r="AK27" s="222" t="str">
        <f>CONCATENATE(ARTIGIANATO!$A8,"; ",ARTIGIANATO!$B8,"; ")</f>
        <v>Zona B10; Urb.Primaria; </v>
      </c>
      <c r="AL27" s="86">
        <v>10.46</v>
      </c>
      <c r="AM27" s="86">
        <v>6.92</v>
      </c>
      <c r="AN27" s="224" t="str">
        <f>CONCATENATE(INDUSTRIA!$A8,"; ",INDUSTRIA!$B8,"; ")</f>
        <v>Zona B10; Urb.Primaria; </v>
      </c>
      <c r="AO27" s="87">
        <v>20.55</v>
      </c>
      <c r="AP27" s="87">
        <v>6.92</v>
      </c>
      <c r="AQ27" s="93"/>
      <c r="AR27" s="94"/>
      <c r="AS27" s="17"/>
    </row>
    <row r="28" spans="1:45" ht="15" customHeight="1">
      <c r="A28" s="7"/>
      <c r="B28" s="59" t="s">
        <v>102</v>
      </c>
      <c r="C28" s="59"/>
      <c r="D28" s="173"/>
      <c r="E28" s="187"/>
      <c r="F28" s="187"/>
      <c r="G28" s="187"/>
      <c r="H28" s="208">
        <f t="shared" si="0"/>
        <v>0</v>
      </c>
      <c r="I28" s="187"/>
      <c r="J28" s="187"/>
      <c r="K28" s="187"/>
      <c r="L28" s="208">
        <f t="shared" si="1"/>
        <v>0</v>
      </c>
      <c r="M28" s="187"/>
      <c r="N28" s="187"/>
      <c r="O28" s="187"/>
      <c r="P28" s="208">
        <f t="shared" si="2"/>
        <v>0</v>
      </c>
      <c r="Q28" s="187"/>
      <c r="R28" s="187"/>
      <c r="S28" s="187"/>
      <c r="T28" s="208">
        <f t="shared" si="3"/>
        <v>0</v>
      </c>
      <c r="U28" s="187"/>
      <c r="V28" s="187"/>
      <c r="W28" s="187"/>
      <c r="X28" s="209">
        <f t="shared" si="4"/>
        <v>0</v>
      </c>
      <c r="Z28" s="95" t="s">
        <v>70</v>
      </c>
      <c r="AA28" s="78" t="str">
        <f>CONCATENATE(RESIDENZIALE!$A9,"; ",RESIDENZIALE!$B9,"; ",RESIDENZIALE!$C9,"; ")</f>
        <v>Zona A1; d.f.≥3; Urb.Secondaria; </v>
      </c>
      <c r="AB28" s="79">
        <v>5.45</v>
      </c>
      <c r="AC28" s="216" t="str">
        <f>CONCATENATE(AGRICOLTURA!$A9,"; ",AGRICOLTURA!$B9,"; ")</f>
        <v>Zona B10; Urb.Secondaria; </v>
      </c>
      <c r="AD28" s="217">
        <v>2.05</v>
      </c>
      <c r="AE28" s="80" t="str">
        <f>CONCATENATE(DIREZIONALE!$A9,"; ",DIREZIONALE!$B9,"; ",DIREZIONALE!$C9,"; ")</f>
        <v>Zona A1; d.f.≥3; Urb.Secondaria; </v>
      </c>
      <c r="AF28" s="81">
        <v>28.9</v>
      </c>
      <c r="AG28" s="82" t="str">
        <f>CONCATENATE(COMMERCIALE!$A9,"; ",COMMERCIALE!$B9,"; ",COMMERCIALE!$C9,"; ")</f>
        <v>Zona A1; d.f.≥3; Urb.Secondaria; </v>
      </c>
      <c r="AH28" s="83">
        <v>24.09</v>
      </c>
      <c r="AI28" s="84" t="str">
        <f>CONCATENATE(TURISMO!$A9,"; ",TURISMO!$B9,"; ",TURISMO!$C9,"; ")</f>
        <v>Zona A1; d.f.≥3; Urb.Secondaria; </v>
      </c>
      <c r="AJ28" s="85">
        <v>12.71</v>
      </c>
      <c r="AK28" s="222" t="str">
        <f>CONCATENATE(ARTIGIANATO!$A9,"; ",ARTIGIANATO!$B9,"; ")</f>
        <v>Zona B10; Urb.Secondaria; </v>
      </c>
      <c r="AL28" s="86">
        <v>3.92</v>
      </c>
      <c r="AM28" s="86">
        <v>6.92</v>
      </c>
      <c r="AN28" s="224" t="str">
        <f>CONCATENATE(INDUSTRIA!$A9,"; ",INDUSTRIA!$B9,"; ")</f>
        <v>Zona B10; Urb.Secondaria; </v>
      </c>
      <c r="AO28" s="87">
        <v>16.44</v>
      </c>
      <c r="AP28" s="87">
        <v>6.92</v>
      </c>
      <c r="AQ28" s="93"/>
      <c r="AR28" s="94"/>
      <c r="AS28" s="17"/>
    </row>
    <row r="29" spans="1:45" ht="15" customHeight="1">
      <c r="A29" s="7"/>
      <c r="B29" s="59" t="s">
        <v>91</v>
      </c>
      <c r="C29" s="59"/>
      <c r="D29" s="173"/>
      <c r="E29" s="187"/>
      <c r="F29" s="187"/>
      <c r="G29" s="187"/>
      <c r="H29" s="208">
        <f>(E29+(F29*0.6))*G29</f>
        <v>0</v>
      </c>
      <c r="I29" s="187"/>
      <c r="J29" s="187"/>
      <c r="K29" s="187"/>
      <c r="L29" s="208">
        <f t="shared" si="1"/>
        <v>0</v>
      </c>
      <c r="M29" s="187"/>
      <c r="N29" s="187"/>
      <c r="O29" s="187"/>
      <c r="P29" s="208">
        <f t="shared" si="2"/>
        <v>0</v>
      </c>
      <c r="Q29" s="187"/>
      <c r="R29" s="187"/>
      <c r="S29" s="187"/>
      <c r="T29" s="208">
        <f t="shared" si="3"/>
        <v>0</v>
      </c>
      <c r="U29" s="187"/>
      <c r="V29" s="187"/>
      <c r="W29" s="187"/>
      <c r="X29" s="209">
        <f t="shared" si="4"/>
        <v>0</v>
      </c>
      <c r="AA29" s="78" t="str">
        <f>CONCATENATE(RESIDENZIALE!$A10,"; ",RESIDENZIALE!$B10,"; ",RESIDENZIALE!$C10,"; ")</f>
        <v>Zona B0; 1≤d.f.≤3; Urb.Primaria; </v>
      </c>
      <c r="AB29" s="79">
        <v>5.32</v>
      </c>
      <c r="AC29" s="216" t="str">
        <f>CONCATENATE(AGRICOLTURA!$A10,"; ",AGRICOLTURA!$B10,"; ")</f>
        <v>Zona B2; Urb.Primaria; </v>
      </c>
      <c r="AD29" s="217">
        <v>16.44</v>
      </c>
      <c r="AE29" s="80" t="str">
        <f>CONCATENATE(DIREZIONALE!$A10,"; ",DIREZIONALE!$B10,"; ",DIREZIONALE!$C10,"; ")</f>
        <v>Zona B0; 1,5≤d.f.≤3; Urb.Primaria; </v>
      </c>
      <c r="AF29" s="81">
        <v>39.01</v>
      </c>
      <c r="AG29" s="82" t="str">
        <f>CONCATENATE(COMMERCIALE!$A10,"; ",COMMERCIALE!$B10,"; ",COMMERCIALE!$C10,"; ")</f>
        <v>Zona B0; 1,5≤d.f.≤3; Urb.Primaria; </v>
      </c>
      <c r="AH29" s="83">
        <v>31.92</v>
      </c>
      <c r="AI29" s="84" t="str">
        <f>CONCATENATE(TURISMO!$A10,"; ",TURISMO!$B10,"; ",TURISMO!$C10,"; ")</f>
        <v>Zona B0; 1,5≤d.f.≤3; Urb.Primaria; </v>
      </c>
      <c r="AJ29" s="85">
        <v>10.05</v>
      </c>
      <c r="AK29" s="222" t="str">
        <f>CONCATENATE(ARTIGIANATO!$A10,"; ",ARTIGIANATO!$B10,"; ")</f>
        <v>Zona B2; Urb.Primaria; </v>
      </c>
      <c r="AL29" s="86">
        <v>10.46</v>
      </c>
      <c r="AM29" s="86">
        <v>6.92</v>
      </c>
      <c r="AN29" s="224" t="str">
        <f>CONCATENATE(INDUSTRIA!$A10,"; ",INDUSTRIA!$B10,"; ")</f>
        <v>Zona B2; Urb.Primaria; </v>
      </c>
      <c r="AO29" s="87">
        <v>20.55</v>
      </c>
      <c r="AP29" s="87">
        <v>6.92</v>
      </c>
      <c r="AQ29" s="93"/>
      <c r="AR29" s="94"/>
      <c r="AS29" s="17"/>
    </row>
    <row r="30" spans="1:44" ht="15" customHeight="1" thickBot="1">
      <c r="A30" s="7"/>
      <c r="B30" s="59" t="s">
        <v>92</v>
      </c>
      <c r="C30" s="59"/>
      <c r="D30" s="173"/>
      <c r="E30" s="188"/>
      <c r="F30" s="188"/>
      <c r="G30" s="188"/>
      <c r="H30" s="208">
        <f t="shared" si="0"/>
        <v>0</v>
      </c>
      <c r="I30" s="188"/>
      <c r="J30" s="188"/>
      <c r="K30" s="188"/>
      <c r="L30" s="208">
        <f t="shared" si="1"/>
        <v>0</v>
      </c>
      <c r="M30" s="188"/>
      <c r="N30" s="188"/>
      <c r="O30" s="188"/>
      <c r="P30" s="208">
        <f t="shared" si="2"/>
        <v>0</v>
      </c>
      <c r="Q30" s="188"/>
      <c r="R30" s="188"/>
      <c r="S30" s="188"/>
      <c r="T30" s="208">
        <f t="shared" si="3"/>
        <v>0</v>
      </c>
      <c r="U30" s="188"/>
      <c r="V30" s="188"/>
      <c r="W30" s="188"/>
      <c r="X30" s="209">
        <f t="shared" si="4"/>
        <v>0</v>
      </c>
      <c r="Y30" s="92"/>
      <c r="AA30" s="78" t="str">
        <f>CONCATENATE(RESIDENZIALE!$A11,"; ",RESIDENZIALE!$B11,"; ",RESIDENZIALE!$C11,"; ")</f>
        <v>Zona B0; 1≤d.f.≤3; Urb.Secondaria; </v>
      </c>
      <c r="AB30" s="79">
        <v>6.82</v>
      </c>
      <c r="AC30" s="216" t="str">
        <f>CONCATENATE(AGRICOLTURA!$A11,"; ",AGRICOLTURA!$B11,"; ")</f>
        <v>Zona B2; Urb.Secondaria; </v>
      </c>
      <c r="AD30" s="217">
        <v>2.05</v>
      </c>
      <c r="AE30" s="80" t="str">
        <f>CONCATENATE(DIREZIONALE!$A11,"; ",DIREZIONALE!$B11,"; ",DIREZIONALE!$C11,"; ")</f>
        <v>Zona B0; 1,5≤d.f.≤3; Urb.Secondaria; </v>
      </c>
      <c r="AF30" s="81">
        <v>26.49</v>
      </c>
      <c r="AG30" s="82" t="str">
        <f>CONCATENATE(COMMERCIALE!$A11,"; ",COMMERCIALE!$B11,"; ",COMMERCIALE!$C11,"; ")</f>
        <v>Zona B0; 1,5≤d.f.≤3; Urb.Secondaria; </v>
      </c>
      <c r="AH30" s="83">
        <v>21.68</v>
      </c>
      <c r="AI30" s="84" t="str">
        <f>CONCATENATE(TURISMO!$A11,"; ",TURISMO!$B11,"; ",TURISMO!$C11,"; ")</f>
        <v>Zona B0; 1,5≤d.f.≤3; Urb.Secondaria; </v>
      </c>
      <c r="AJ30" s="85">
        <v>12.71</v>
      </c>
      <c r="AK30" s="222" t="str">
        <f>CONCATENATE(ARTIGIANATO!$A11,"; ",ARTIGIANATO!$B11,"; ")</f>
        <v>Zona B2; Urb.Secondaria; </v>
      </c>
      <c r="AL30" s="86">
        <v>3.92</v>
      </c>
      <c r="AM30" s="86">
        <v>6.92</v>
      </c>
      <c r="AN30" s="224" t="str">
        <f>CONCATENATE(INDUSTRIA!$A11,"; ",INDUSTRIA!$B11,"; ")</f>
        <v>Zona B2; Urb.Secondaria; </v>
      </c>
      <c r="AO30" s="87">
        <v>16.44</v>
      </c>
      <c r="AP30" s="87">
        <v>6.92</v>
      </c>
      <c r="AQ30" s="17"/>
      <c r="AR30" s="17"/>
    </row>
    <row r="31" spans="1:42" ht="15" customHeight="1" thickTop="1">
      <c r="A31" s="7"/>
      <c r="B31" s="11"/>
      <c r="C31" s="11"/>
      <c r="D31" s="174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10"/>
      <c r="Y31" s="92"/>
      <c r="AA31" s="78" t="str">
        <f>CONCATENATE(RESIDENZIALE!$A12,"; ",RESIDENZIALE!$B12,"; ",RESIDENZIALE!$C12,"; ")</f>
        <v>Zona B0; d.f.&lt;1; Urb.Primaria; </v>
      </c>
      <c r="AB31" s="79">
        <v>11.21</v>
      </c>
      <c r="AC31" s="216" t="str">
        <f>CONCATENATE(AGRICOLTURA!$A12,"; ",AGRICOLTURA!$B12,"; ")</f>
        <v>Zona B3; Urb.Primaria; </v>
      </c>
      <c r="AD31" s="217">
        <v>16.44</v>
      </c>
      <c r="AE31" s="80" t="str">
        <f>CONCATENATE(DIREZIONALE!$A12,"; ",DIREZIONALE!$B12,"; ",DIREZIONALE!$C12,"; ")</f>
        <v>Zona B0; d.f.≥3; Urb.Primaria; </v>
      </c>
      <c r="AF31" s="81">
        <v>19.4</v>
      </c>
      <c r="AG31" s="82" t="str">
        <f>CONCATENATE(COMMERCIALE!$A12,"; ",COMMERCIALE!$B12,"; ",COMMERCIALE!$C12,"; ")</f>
        <v>Zona B0; d.f.≥3; Urb.Primaria; </v>
      </c>
      <c r="AH31" s="83">
        <v>15.87</v>
      </c>
      <c r="AI31" s="84" t="str">
        <f>CONCATENATE(TURISMO!$A12,"; ",TURISMO!$B12,"; ",TURISMO!$C12,"; ")</f>
        <v>Zona B0; d.f.≥3; Urb.Primaria; </v>
      </c>
      <c r="AJ31" s="85">
        <v>10.05</v>
      </c>
      <c r="AK31" s="222" t="str">
        <f>CONCATENATE(ARTIGIANATO!$A12,"; ",ARTIGIANATO!$B12,"; ")</f>
        <v>Zona B3; Urb.Primaria; </v>
      </c>
      <c r="AL31" s="86">
        <v>10.46</v>
      </c>
      <c r="AM31" s="86">
        <v>6.92</v>
      </c>
      <c r="AN31" s="224" t="str">
        <f>CONCATENATE(INDUSTRIA!$A12,"; ",INDUSTRIA!$B12,"; ")</f>
        <v>Zona B3; Urb.Primaria; </v>
      </c>
      <c r="AO31" s="87">
        <v>20.55</v>
      </c>
      <c r="AP31" s="87">
        <v>6.92</v>
      </c>
    </row>
    <row r="32" spans="1:42" ht="15" customHeight="1" thickBot="1">
      <c r="A32" s="7"/>
      <c r="B32" s="20"/>
      <c r="C32" s="20"/>
      <c r="D32" s="20"/>
      <c r="E32" s="454" t="s">
        <v>310</v>
      </c>
      <c r="F32" s="454"/>
      <c r="G32" s="382" t="s">
        <v>255</v>
      </c>
      <c r="H32" s="170"/>
      <c r="I32" s="454" t="s">
        <v>310</v>
      </c>
      <c r="J32" s="486"/>
      <c r="K32" s="382" t="s">
        <v>255</v>
      </c>
      <c r="L32" s="170"/>
      <c r="M32" s="454" t="s">
        <v>310</v>
      </c>
      <c r="N32" s="454"/>
      <c r="O32" s="382" t="s">
        <v>255</v>
      </c>
      <c r="P32" s="170"/>
      <c r="Q32" s="454" t="s">
        <v>310</v>
      </c>
      <c r="R32" s="454"/>
      <c r="S32" s="382" t="s">
        <v>255</v>
      </c>
      <c r="T32" s="170"/>
      <c r="U32" s="454" t="s">
        <v>310</v>
      </c>
      <c r="V32" s="454"/>
      <c r="W32" s="382" t="s">
        <v>255</v>
      </c>
      <c r="X32" s="10"/>
      <c r="AA32" s="78" t="str">
        <f>CONCATENATE(RESIDENZIALE!$A13,"; ",RESIDENZIALE!$B13,"; ",RESIDENZIALE!$C13,"; ")</f>
        <v>Zona B0; d.f.&lt;1; Urb.Secondaria; </v>
      </c>
      <c r="AB32" s="79">
        <v>6.82</v>
      </c>
      <c r="AC32" s="216" t="str">
        <f>CONCATENATE(AGRICOLTURA!$A13,"; ",AGRICOLTURA!$B13,"; ")</f>
        <v>Zona B3; Urb.Secondaria; </v>
      </c>
      <c r="AD32" s="217">
        <v>2.05</v>
      </c>
      <c r="AE32" s="80" t="str">
        <f>CONCATENATE(DIREZIONALE!$A13,"; ",DIREZIONALE!$B13,"; ",DIREZIONALE!$C13,"; ")</f>
        <v>Zona B0; d.f.≥3; Urb.Secondaria; </v>
      </c>
      <c r="AF32" s="81">
        <v>26.49</v>
      </c>
      <c r="AG32" s="82" t="str">
        <f>CONCATENATE(COMMERCIALE!$A13,"; ",COMMERCIALE!$B13,"; ",COMMERCIALE!$C13,"; ")</f>
        <v>Zona B0; d.f.≥3; Urb.Secondaria; </v>
      </c>
      <c r="AH32" s="83">
        <v>21.68</v>
      </c>
      <c r="AI32" s="84" t="str">
        <f>CONCATENATE(TURISMO!$A13,"; ",TURISMO!$B13,"; ",TURISMO!$C13,"; ")</f>
        <v>Zona B0; d.f.≥3; Urb.Secondaria; </v>
      </c>
      <c r="AJ32" s="85">
        <v>12.71</v>
      </c>
      <c r="AK32" s="222" t="str">
        <f>CONCATENATE(ARTIGIANATO!$A13,"; ",ARTIGIANATO!$B13,"; ")</f>
        <v>Zona B3; Urb.Secondaria; </v>
      </c>
      <c r="AL32" s="86">
        <v>3.92</v>
      </c>
      <c r="AM32" s="86">
        <v>6.92</v>
      </c>
      <c r="AN32" s="224" t="str">
        <f>CONCATENATE(INDUSTRIA!$A13,"; ",INDUSTRIA!$B13,"; ")</f>
        <v>Zona B3; Urb.Secondaria; </v>
      </c>
      <c r="AO32" s="87">
        <v>16.44</v>
      </c>
      <c r="AP32" s="87">
        <v>6.92</v>
      </c>
    </row>
    <row r="33" spans="1:42" ht="15" customHeight="1" thickTop="1">
      <c r="A33" s="7"/>
      <c r="B33" s="20"/>
      <c r="C33" s="20"/>
      <c r="D33" s="20"/>
      <c r="E33" s="189" t="s">
        <v>112</v>
      </c>
      <c r="F33" s="189" t="s">
        <v>113</v>
      </c>
      <c r="G33" s="189" t="s">
        <v>186</v>
      </c>
      <c r="H33" s="170"/>
      <c r="I33" s="189" t="s">
        <v>112</v>
      </c>
      <c r="J33" s="189" t="s">
        <v>113</v>
      </c>
      <c r="K33" s="189" t="s">
        <v>186</v>
      </c>
      <c r="L33" s="170"/>
      <c r="M33" s="189" t="s">
        <v>112</v>
      </c>
      <c r="N33" s="189" t="s">
        <v>113</v>
      </c>
      <c r="O33" s="189" t="s">
        <v>186</v>
      </c>
      <c r="P33" s="199"/>
      <c r="Q33" s="189" t="s">
        <v>112</v>
      </c>
      <c r="R33" s="189" t="s">
        <v>113</v>
      </c>
      <c r="S33" s="189" t="s">
        <v>186</v>
      </c>
      <c r="T33" s="170"/>
      <c r="U33" s="189" t="s">
        <v>112</v>
      </c>
      <c r="V33" s="189" t="s">
        <v>113</v>
      </c>
      <c r="W33" s="189" t="s">
        <v>186</v>
      </c>
      <c r="X33" s="10"/>
      <c r="AA33" s="78" t="str">
        <f>CONCATENATE(RESIDENZIALE!$A14,"; ",RESIDENZIALE!$B14,"; ",RESIDENZIALE!$C14,"; ")</f>
        <v>Zona B0; d.f.≥3; Urb.Primaria; </v>
      </c>
      <c r="AB33" s="79">
        <v>3.74</v>
      </c>
      <c r="AC33" s="216" t="str">
        <f>CONCATENATE(AGRICOLTURA!$A14,"; ",AGRICOLTURA!$B14,"; ")</f>
        <v>Zona B4; Urb.Primaria; </v>
      </c>
      <c r="AD33" s="217">
        <v>16.44</v>
      </c>
      <c r="AE33" s="80" t="str">
        <f>CONCATENATE(DIREZIONALE!$A14,"; ",DIREZIONALE!$B14,"; ",DIREZIONALE!$C14,"; ")</f>
        <v>Zona B10; 1,5≤d.f.≤3; Urb.Primaria; </v>
      </c>
      <c r="AF33" s="81">
        <v>39.01</v>
      </c>
      <c r="AG33" s="82" t="str">
        <f>CONCATENATE(COMMERCIALE!$A14,"; ",COMMERCIALE!$B14,"; ",COMMERCIALE!$C14,"; ")</f>
        <v>Zona B10; 1,5≤d.f.≤3; Urb.Primaria; </v>
      </c>
      <c r="AH33" s="83">
        <v>31.92</v>
      </c>
      <c r="AI33" s="84" t="str">
        <f>CONCATENATE(TURISMO!$A14,"; ",TURISMO!$B14,"; ",TURISMO!$C14,"; ")</f>
        <v>Zona B10; 1,5≤d.f.≤3; Urb.Primaria; </v>
      </c>
      <c r="AJ33" s="85">
        <v>10.05</v>
      </c>
      <c r="AK33" s="222" t="str">
        <f>CONCATENATE(ARTIGIANATO!$A14,"; ",ARTIGIANATO!$B14,"; ")</f>
        <v>Zona B4; Urb.Primaria; </v>
      </c>
      <c r="AL33" s="86">
        <v>10.46</v>
      </c>
      <c r="AM33" s="86">
        <v>6.92</v>
      </c>
      <c r="AN33" s="224" t="str">
        <f>CONCATENATE(INDUSTRIA!$A14,"; ",INDUSTRIA!$B14,"; ")</f>
        <v>Zona B4; Urb.Primaria; </v>
      </c>
      <c r="AO33" s="87">
        <v>20.55</v>
      </c>
      <c r="AP33" s="87">
        <v>6.92</v>
      </c>
    </row>
    <row r="34" spans="1:42" ht="15" customHeight="1">
      <c r="A34" s="7"/>
      <c r="B34" s="59" t="s">
        <v>96</v>
      </c>
      <c r="C34" s="59"/>
      <c r="D34" s="173"/>
      <c r="E34" s="187"/>
      <c r="F34" s="187"/>
      <c r="G34" s="187"/>
      <c r="H34" s="208">
        <f>(E34+(F34*0.6))*G34</f>
        <v>0</v>
      </c>
      <c r="I34" s="187"/>
      <c r="J34" s="187"/>
      <c r="K34" s="187"/>
      <c r="L34" s="208">
        <f>(I34+(J34*0.6))*K34</f>
        <v>0</v>
      </c>
      <c r="M34" s="187"/>
      <c r="N34" s="187"/>
      <c r="O34" s="187"/>
      <c r="P34" s="208">
        <f>(M34+(N34*0.6))*O34</f>
        <v>0</v>
      </c>
      <c r="Q34" s="187"/>
      <c r="R34" s="187"/>
      <c r="S34" s="187"/>
      <c r="T34" s="208">
        <f>(Q34+(R34*0.6))*S34</f>
        <v>0</v>
      </c>
      <c r="U34" s="187"/>
      <c r="V34" s="187"/>
      <c r="W34" s="187"/>
      <c r="X34" s="210">
        <f>(U34+(V34*0.6))*W34</f>
        <v>0</v>
      </c>
      <c r="Z34" s="172" t="s">
        <v>88</v>
      </c>
      <c r="AA34" s="78" t="str">
        <f>CONCATENATE(RESIDENZIALE!$A15,"; ",RESIDENZIALE!$B15,"; ",RESIDENZIALE!$C15,"; ")</f>
        <v>Zona B0; d.f.≥3; Urb.Secondaria; </v>
      </c>
      <c r="AB34" s="79">
        <v>6.82</v>
      </c>
      <c r="AC34" s="216" t="str">
        <f>CONCATENATE(AGRICOLTURA!$A15,"; ",AGRICOLTURA!$B15,"; ")</f>
        <v>Zona B4; Urb.Secondaria; </v>
      </c>
      <c r="AD34" s="217">
        <v>2.05</v>
      </c>
      <c r="AE34" s="80" t="str">
        <f>CONCATENATE(DIREZIONALE!$A15,"; ",DIREZIONALE!$B15,"; ",DIREZIONALE!$C15,"; ")</f>
        <v>Zona B10; 1,5≤d.f.≤3; Urb.Secondaria; </v>
      </c>
      <c r="AF34" s="81">
        <v>26.49</v>
      </c>
      <c r="AG34" s="82" t="str">
        <f>CONCATENATE(COMMERCIALE!$A15,"; ",COMMERCIALE!$B15,"; ",COMMERCIALE!$C15,"; ")</f>
        <v>Zona B10; 1,5≤d.f.≤3; Urb.Secondaria; </v>
      </c>
      <c r="AH34" s="83">
        <v>21.68</v>
      </c>
      <c r="AI34" s="84" t="str">
        <f>CONCATENATE(TURISMO!$A15,"; ",TURISMO!$B15,"; ",TURISMO!$C15,"; ")</f>
        <v>Zona B10; 1,5≤d.f.≤3; Urb.Secondaria; </v>
      </c>
      <c r="AJ34" s="85">
        <v>12.71</v>
      </c>
      <c r="AK34" s="222" t="str">
        <f>CONCATENATE(ARTIGIANATO!$A15,"; ",ARTIGIANATO!$B15,"; ")</f>
        <v>Zona B4; Urb.Secondaria; </v>
      </c>
      <c r="AL34" s="86">
        <v>3.92</v>
      </c>
      <c r="AM34" s="86">
        <v>6.92</v>
      </c>
      <c r="AN34" s="224" t="str">
        <f>CONCATENATE(INDUSTRIA!$A15,"; ",INDUSTRIA!$B15,"; ")</f>
        <v>Zona B4; Urb.Secondaria; </v>
      </c>
      <c r="AO34" s="87">
        <v>16.44</v>
      </c>
      <c r="AP34" s="87">
        <v>6.92</v>
      </c>
    </row>
    <row r="35" spans="1:42" ht="15" customHeight="1">
      <c r="A35" s="7"/>
      <c r="B35" s="59" t="s">
        <v>97</v>
      </c>
      <c r="C35" s="59"/>
      <c r="D35" s="173"/>
      <c r="E35" s="187"/>
      <c r="F35" s="187"/>
      <c r="G35" s="187"/>
      <c r="H35" s="208">
        <f aca="true" t="shared" si="5" ref="H35:H42">(E35+(F35*0.6))*G35</f>
        <v>0</v>
      </c>
      <c r="I35" s="187"/>
      <c r="J35" s="187"/>
      <c r="K35" s="187"/>
      <c r="L35" s="208">
        <f aca="true" t="shared" si="6" ref="L35:L42">(I35+(J35*0.6))*K35</f>
        <v>0</v>
      </c>
      <c r="M35" s="187"/>
      <c r="N35" s="187"/>
      <c r="O35" s="187"/>
      <c r="P35" s="208">
        <f aca="true" t="shared" si="7" ref="P35:P42">(M35+(N35*0.6))*O35</f>
        <v>0</v>
      </c>
      <c r="Q35" s="187"/>
      <c r="R35" s="187"/>
      <c r="S35" s="187"/>
      <c r="T35" s="208">
        <f aca="true" t="shared" si="8" ref="T35:T42">(Q35+(R35*0.6))*S35</f>
        <v>0</v>
      </c>
      <c r="U35" s="187"/>
      <c r="V35" s="187"/>
      <c r="W35" s="187"/>
      <c r="X35" s="210">
        <f aca="true" t="shared" si="9" ref="X35:X42">(U35+(V35*0.6))*W35</f>
        <v>0</v>
      </c>
      <c r="Z35" s="389" t="s">
        <v>390</v>
      </c>
      <c r="AA35" s="78" t="str">
        <f>CONCATENATE(RESIDENZIALE!$A16,"; ",RESIDENZIALE!$B16,"; ",RESIDENZIALE!$C16,"; ")</f>
        <v>Zona B10; 1≤d.f.≤3; Urb.Primaria; </v>
      </c>
      <c r="AB35" s="79">
        <v>5.32</v>
      </c>
      <c r="AC35" s="216" t="str">
        <f>CONCATENATE(AGRICOLTURA!$A16,"; ",AGRICOLTURA!$B16,"; ")</f>
        <v>Zona B5; Urb.Primaria; </v>
      </c>
      <c r="AD35" s="217">
        <v>16.44</v>
      </c>
      <c r="AE35" s="80" t="str">
        <f>CONCATENATE(DIREZIONALE!$A16,"; ",DIREZIONALE!$B16,"; ",DIREZIONALE!$C16,"; ")</f>
        <v>Zona B10; d.f.≥3; Urb.Primaria; </v>
      </c>
      <c r="AF35" s="81">
        <v>19.4</v>
      </c>
      <c r="AG35" s="82" t="str">
        <f>CONCATENATE(COMMERCIALE!$A16,"; ",COMMERCIALE!$B16,"; ",COMMERCIALE!$C16,"; ")</f>
        <v>Zona B10; d.f.≥3; Urb.Primaria; </v>
      </c>
      <c r="AH35" s="83">
        <v>15.87</v>
      </c>
      <c r="AI35" s="84" t="str">
        <f>CONCATENATE(TURISMO!$A16,"; ",TURISMO!$B16,"; ",TURISMO!$C16,"; ")</f>
        <v>Zona B10; d.f.≥3; Urb.Primaria; </v>
      </c>
      <c r="AJ35" s="85">
        <v>10.05</v>
      </c>
      <c r="AK35" s="222" t="str">
        <f>CONCATENATE(ARTIGIANATO!$A16,"; ",ARTIGIANATO!$B16,"; ")</f>
        <v>Zona B5; Urb.Primaria; </v>
      </c>
      <c r="AL35" s="86">
        <v>10.46</v>
      </c>
      <c r="AM35" s="86">
        <v>6.92</v>
      </c>
      <c r="AN35" s="224" t="str">
        <f>CONCATENATE(INDUSTRIA!$A16,"; ",INDUSTRIA!$B16,"; ")</f>
        <v>Zona B5; Urb.Primaria; </v>
      </c>
      <c r="AO35" s="87">
        <v>20.55</v>
      </c>
      <c r="AP35" s="87">
        <v>6.92</v>
      </c>
    </row>
    <row r="36" spans="1:42" ht="15" customHeight="1">
      <c r="A36" s="7"/>
      <c r="B36" s="59" t="s">
        <v>98</v>
      </c>
      <c r="C36" s="59"/>
      <c r="D36" s="173"/>
      <c r="E36" s="187"/>
      <c r="F36" s="187"/>
      <c r="G36" s="187"/>
      <c r="H36" s="208">
        <f t="shared" si="5"/>
        <v>0</v>
      </c>
      <c r="I36" s="187"/>
      <c r="J36" s="187"/>
      <c r="K36" s="187"/>
      <c r="L36" s="208">
        <f t="shared" si="6"/>
        <v>0</v>
      </c>
      <c r="M36" s="187"/>
      <c r="N36" s="187"/>
      <c r="O36" s="187"/>
      <c r="P36" s="208">
        <f t="shared" si="7"/>
        <v>0</v>
      </c>
      <c r="Q36" s="187"/>
      <c r="R36" s="187"/>
      <c r="S36" s="187"/>
      <c r="T36" s="208">
        <f t="shared" si="8"/>
        <v>0</v>
      </c>
      <c r="U36" s="187"/>
      <c r="V36" s="187"/>
      <c r="W36" s="187"/>
      <c r="X36" s="210">
        <f t="shared" si="9"/>
        <v>0</v>
      </c>
      <c r="Y36" s="92"/>
      <c r="Z36" s="389" t="s">
        <v>391</v>
      </c>
      <c r="AA36" s="78" t="str">
        <f>CONCATENATE(RESIDENZIALE!$A17,"; ",RESIDENZIALE!$B17,"; ",RESIDENZIALE!$C17,"; ")</f>
        <v>Zona B10; 1≤d.f.≤3; Urb.Secondaria; </v>
      </c>
      <c r="AB36" s="79">
        <v>6.82</v>
      </c>
      <c r="AC36" s="216" t="str">
        <f>CONCATENATE(AGRICOLTURA!$A17,"; ",AGRICOLTURA!$B17,"; ")</f>
        <v>Zona B5; Urb.Secondaria; </v>
      </c>
      <c r="AD36" s="217">
        <v>2.05</v>
      </c>
      <c r="AE36" s="80" t="str">
        <f>CONCATENATE(DIREZIONALE!$A17,"; ",DIREZIONALE!$B17,"; ",DIREZIONALE!$C17,"; ")</f>
        <v>Zona B10; d.f.≥3; Urb.Secondaria; </v>
      </c>
      <c r="AF36" s="81">
        <v>26.49</v>
      </c>
      <c r="AG36" s="82" t="str">
        <f>CONCATENATE(COMMERCIALE!$A17,"; ",COMMERCIALE!$B17,"; ",COMMERCIALE!$C17,"; ")</f>
        <v>Zona B10; d.f.≥3; Urb.Secondaria; </v>
      </c>
      <c r="AH36" s="83">
        <v>21.68</v>
      </c>
      <c r="AI36" s="84" t="str">
        <f>CONCATENATE(TURISMO!$A17,"; ",TURISMO!$B17,"; ",TURISMO!$C17,"; ")</f>
        <v>Zona B10; d.f.≥3; Urb.Secondaria; </v>
      </c>
      <c r="AJ36" s="85">
        <v>12.71</v>
      </c>
      <c r="AK36" s="222" t="str">
        <f>CONCATENATE(ARTIGIANATO!$A17,"; ",ARTIGIANATO!$B17,"; ")</f>
        <v>Zona B5; Urb.Secondaria; </v>
      </c>
      <c r="AL36" s="86">
        <v>3.92</v>
      </c>
      <c r="AM36" s="86">
        <v>6.92</v>
      </c>
      <c r="AN36" s="224" t="str">
        <f>CONCATENATE(INDUSTRIA!$A17,"; ",INDUSTRIA!$B17,"; ")</f>
        <v>Zona B5; Urb.Secondaria; </v>
      </c>
      <c r="AO36" s="87">
        <v>16.44</v>
      </c>
      <c r="AP36" s="87">
        <v>6.92</v>
      </c>
    </row>
    <row r="37" spans="1:42" ht="15" customHeight="1">
      <c r="A37" s="7"/>
      <c r="B37" s="59" t="s">
        <v>99</v>
      </c>
      <c r="C37" s="59"/>
      <c r="D37" s="173"/>
      <c r="E37" s="187"/>
      <c r="F37" s="187"/>
      <c r="G37" s="187"/>
      <c r="H37" s="208">
        <f t="shared" si="5"/>
        <v>0</v>
      </c>
      <c r="I37" s="187"/>
      <c r="J37" s="187"/>
      <c r="K37" s="187"/>
      <c r="L37" s="208">
        <f t="shared" si="6"/>
        <v>0</v>
      </c>
      <c r="M37" s="187"/>
      <c r="N37" s="187"/>
      <c r="O37" s="187"/>
      <c r="P37" s="208">
        <f t="shared" si="7"/>
        <v>0</v>
      </c>
      <c r="Q37" s="187"/>
      <c r="R37" s="187"/>
      <c r="S37" s="187"/>
      <c r="T37" s="208">
        <f t="shared" si="8"/>
        <v>0</v>
      </c>
      <c r="U37" s="187"/>
      <c r="V37" s="187"/>
      <c r="W37" s="187"/>
      <c r="X37" s="210">
        <f t="shared" si="9"/>
        <v>0</v>
      </c>
      <c r="Y37" s="92"/>
      <c r="Z37" s="389" t="s">
        <v>392</v>
      </c>
      <c r="AA37" s="78" t="str">
        <f>CONCATENATE(RESIDENZIALE!$A18,"; ",RESIDENZIALE!$B18,"; ",RESIDENZIALE!$C18,"; ")</f>
        <v>Zona B10; d.f.&lt;1; Urb.Primaria; </v>
      </c>
      <c r="AB37" s="79">
        <v>11.21</v>
      </c>
      <c r="AC37" s="216" t="str">
        <f>CONCATENATE(AGRICOLTURA!$A18,"; ",AGRICOLTURA!$B18,"; ")</f>
        <v>Zona B6; Urb.Primaria; </v>
      </c>
      <c r="AD37" s="217">
        <v>16.44</v>
      </c>
      <c r="AE37" s="80" t="str">
        <f>CONCATENATE(DIREZIONALE!$A18,"; ",DIREZIONALE!$B18,"; ",DIREZIONALE!$C18,"; ")</f>
        <v>Zona B2; 1,5≤d.f.≤3; Urb.Primaria; </v>
      </c>
      <c r="AF37" s="81">
        <v>39.01</v>
      </c>
      <c r="AG37" s="82" t="str">
        <f>CONCATENATE(COMMERCIALE!$A18,"; ",COMMERCIALE!$B18,"; ",COMMERCIALE!$C18,"; ")</f>
        <v>Zona B2; 1,5≤d.f.≤3; Urb.Primaria; </v>
      </c>
      <c r="AH37" s="83">
        <v>31.92</v>
      </c>
      <c r="AI37" s="84" t="str">
        <f>CONCATENATE(TURISMO!$A18,"; ",TURISMO!$B18,"; ",TURISMO!$C18,"; ")</f>
        <v>Zona B2; 1,5≤d.f.≤3; Urb.Primaria; </v>
      </c>
      <c r="AJ37" s="85">
        <v>10.05</v>
      </c>
      <c r="AK37" s="222" t="str">
        <f>CONCATENATE(ARTIGIANATO!$A18,"; ",ARTIGIANATO!$B18,"; ")</f>
        <v>Zona B6; Urb.Primaria; </v>
      </c>
      <c r="AL37" s="86">
        <v>10.46</v>
      </c>
      <c r="AM37" s="86">
        <v>6.92</v>
      </c>
      <c r="AN37" s="224" t="str">
        <f>CONCATENATE(INDUSTRIA!$A18,"; ",INDUSTRIA!$B18,"; ")</f>
        <v>Zona B6; Urb.Primaria; </v>
      </c>
      <c r="AO37" s="87">
        <v>20.55</v>
      </c>
      <c r="AP37" s="87">
        <v>6.92</v>
      </c>
    </row>
    <row r="38" spans="1:42" ht="15" customHeight="1">
      <c r="A38" s="7"/>
      <c r="B38" s="59" t="s">
        <v>100</v>
      </c>
      <c r="C38" s="59"/>
      <c r="D38" s="173"/>
      <c r="E38" s="187"/>
      <c r="F38" s="187"/>
      <c r="G38" s="187"/>
      <c r="H38" s="208">
        <f t="shared" si="5"/>
        <v>0</v>
      </c>
      <c r="I38" s="187"/>
      <c r="J38" s="187"/>
      <c r="K38" s="187"/>
      <c r="L38" s="208">
        <f t="shared" si="6"/>
        <v>0</v>
      </c>
      <c r="M38" s="187"/>
      <c r="N38" s="187"/>
      <c r="O38" s="187"/>
      <c r="P38" s="208">
        <f t="shared" si="7"/>
        <v>0</v>
      </c>
      <c r="Q38" s="187"/>
      <c r="R38" s="187"/>
      <c r="S38" s="187"/>
      <c r="T38" s="208">
        <f t="shared" si="8"/>
        <v>0</v>
      </c>
      <c r="U38" s="187"/>
      <c r="V38" s="187"/>
      <c r="W38" s="187"/>
      <c r="X38" s="210">
        <f t="shared" si="9"/>
        <v>0</v>
      </c>
      <c r="Z38" s="389" t="s">
        <v>393</v>
      </c>
      <c r="AA38" s="78" t="str">
        <f>CONCATENATE(RESIDENZIALE!$A19,"; ",RESIDENZIALE!$B19,"; ",RESIDENZIALE!$C19,"; ")</f>
        <v>Zona B10; d.f.&lt;1; Urb.Secondaria; </v>
      </c>
      <c r="AB38" s="79">
        <v>6.82</v>
      </c>
      <c r="AC38" s="216" t="str">
        <f>CONCATENATE(AGRICOLTURA!$A19,"; ",AGRICOLTURA!$B19,"; ")</f>
        <v>Zona B6; Urb.Secondaria; </v>
      </c>
      <c r="AD38" s="217">
        <v>2.05</v>
      </c>
      <c r="AE38" s="80" t="str">
        <f>CONCATENATE(DIREZIONALE!$A19,"; ",DIREZIONALE!$B19,"; ",DIREZIONALE!$C19,"; ")</f>
        <v>Zona B2; 1,5≤d.f.≤3; Urb.Secondaria; </v>
      </c>
      <c r="AF38" s="81">
        <v>26.49</v>
      </c>
      <c r="AG38" s="82" t="str">
        <f>CONCATENATE(COMMERCIALE!$A19,"; ",COMMERCIALE!$B19,"; ",COMMERCIALE!$C19,"; ")</f>
        <v>Zona B2; 1,5≤d.f.≤3; Urb.Secondaria; </v>
      </c>
      <c r="AH38" s="83">
        <v>21.68</v>
      </c>
      <c r="AI38" s="84" t="str">
        <f>CONCATENATE(TURISMO!$A19,"; ",TURISMO!$B19,"; ",TURISMO!$C19,"; ")</f>
        <v>Zona B2; 1,5≤d.f.≤3; Urb.Secondaria; </v>
      </c>
      <c r="AJ38" s="85">
        <v>12.71</v>
      </c>
      <c r="AK38" s="222" t="str">
        <f>CONCATENATE(ARTIGIANATO!$A19,"; ",ARTIGIANATO!$B19,"; ")</f>
        <v>Zona B6; Urb.Secondaria; </v>
      </c>
      <c r="AL38" s="86">
        <v>3.92</v>
      </c>
      <c r="AM38" s="86">
        <v>6.92</v>
      </c>
      <c r="AN38" s="224" t="str">
        <f>CONCATENATE(INDUSTRIA!$A19,"; ",INDUSTRIA!$B19,"; ")</f>
        <v>Zona B6; Urb.Secondaria; </v>
      </c>
      <c r="AO38" s="87">
        <v>16.44</v>
      </c>
      <c r="AP38" s="87">
        <v>6.92</v>
      </c>
    </row>
    <row r="39" spans="1:42" ht="15" customHeight="1">
      <c r="A39" s="7"/>
      <c r="B39" s="59" t="s">
        <v>101</v>
      </c>
      <c r="C39" s="59"/>
      <c r="D39" s="173"/>
      <c r="E39" s="187"/>
      <c r="F39" s="187"/>
      <c r="G39" s="187"/>
      <c r="H39" s="208">
        <f t="shared" si="5"/>
        <v>0</v>
      </c>
      <c r="I39" s="187"/>
      <c r="J39" s="187"/>
      <c r="K39" s="187"/>
      <c r="L39" s="208">
        <f t="shared" si="6"/>
        <v>0</v>
      </c>
      <c r="M39" s="187"/>
      <c r="N39" s="187"/>
      <c r="O39" s="187"/>
      <c r="P39" s="208">
        <f t="shared" si="7"/>
        <v>0</v>
      </c>
      <c r="Q39" s="187"/>
      <c r="R39" s="187"/>
      <c r="S39" s="187"/>
      <c r="T39" s="208">
        <f t="shared" si="8"/>
        <v>0</v>
      </c>
      <c r="U39" s="187"/>
      <c r="V39" s="187"/>
      <c r="W39" s="187"/>
      <c r="X39" s="210">
        <f t="shared" si="9"/>
        <v>0</v>
      </c>
      <c r="Z39" s="96" t="s">
        <v>389</v>
      </c>
      <c r="AA39" s="378" t="str">
        <f>CONCATENATE(RESIDENZIALE!$A20,"; ",RESIDENZIALE!$B20,"; ",RESIDENZIALE!$C20,"; ")</f>
        <v>Zona B10; d.f.≥3; Urb.Primaria; </v>
      </c>
      <c r="AB39" s="79">
        <v>3.74</v>
      </c>
      <c r="AC39" s="216" t="str">
        <f>CONCATENATE(AGRICOLTURA!$A20,"; ",AGRICOLTURA!$B20,"; ")</f>
        <v>Zona B7; Urb.Primaria; </v>
      </c>
      <c r="AD39" s="217">
        <v>16.44</v>
      </c>
      <c r="AE39" s="80" t="str">
        <f>CONCATENATE(DIREZIONALE!$A20,"; ",DIREZIONALE!$B20,"; ",DIREZIONALE!$C20,"; ")</f>
        <v>Zona B2; d.f.≥3; Urb.Primaria; </v>
      </c>
      <c r="AF39" s="81">
        <v>19.4</v>
      </c>
      <c r="AG39" s="82" t="str">
        <f>CONCATENATE(COMMERCIALE!$A20,"; ",COMMERCIALE!$B20,"; ",COMMERCIALE!$C20,"; ")</f>
        <v>Zona B2; d.f.≥3; Urb.Primaria; </v>
      </c>
      <c r="AH39" s="83">
        <v>15.87</v>
      </c>
      <c r="AI39" s="84" t="str">
        <f>CONCATENATE(TURISMO!$A20,"; ",TURISMO!$B20,"; ",TURISMO!$C20,"; ")</f>
        <v>Zona B2; d.f.≥3; Urb.Primaria; </v>
      </c>
      <c r="AJ39" s="85">
        <v>10.05</v>
      </c>
      <c r="AK39" s="222" t="str">
        <f>CONCATENATE(ARTIGIANATO!$A20,"; ",ARTIGIANATO!$B20,"; ")</f>
        <v>Zona B7; Urb.Primaria; </v>
      </c>
      <c r="AL39" s="86">
        <v>10.46</v>
      </c>
      <c r="AM39" s="86">
        <v>6.92</v>
      </c>
      <c r="AN39" s="224" t="str">
        <f>CONCATENATE(INDUSTRIA!$A20,"; ",INDUSTRIA!$B20,"; ")</f>
        <v>Zona B7; Urb.Primaria; </v>
      </c>
      <c r="AO39" s="87">
        <v>20.55</v>
      </c>
      <c r="AP39" s="87">
        <v>6.92</v>
      </c>
    </row>
    <row r="40" spans="1:42" ht="15" customHeight="1">
      <c r="A40" s="7"/>
      <c r="B40" s="59" t="s">
        <v>102</v>
      </c>
      <c r="C40" s="59"/>
      <c r="D40" s="173"/>
      <c r="E40" s="187"/>
      <c r="F40" s="187"/>
      <c r="G40" s="187"/>
      <c r="H40" s="208">
        <f t="shared" si="5"/>
        <v>0</v>
      </c>
      <c r="I40" s="187"/>
      <c r="J40" s="187"/>
      <c r="K40" s="187"/>
      <c r="L40" s="208">
        <f t="shared" si="6"/>
        <v>0</v>
      </c>
      <c r="M40" s="187"/>
      <c r="N40" s="187"/>
      <c r="O40" s="187"/>
      <c r="P40" s="208">
        <f t="shared" si="7"/>
        <v>0</v>
      </c>
      <c r="Q40" s="187"/>
      <c r="R40" s="187"/>
      <c r="S40" s="187"/>
      <c r="T40" s="208">
        <f t="shared" si="8"/>
        <v>0</v>
      </c>
      <c r="U40" s="187"/>
      <c r="V40" s="187"/>
      <c r="W40" s="187"/>
      <c r="X40" s="210">
        <f t="shared" si="9"/>
        <v>0</v>
      </c>
      <c r="Z40" s="196"/>
      <c r="AA40" s="378" t="str">
        <f>CONCATENATE(RESIDENZIALE!$A21,"; ",RESIDENZIALE!$B21,"; ",RESIDENZIALE!$C21,"; ")</f>
        <v>Zona B10; d.f.≥3; Urb.Secondaria; </v>
      </c>
      <c r="AB40" s="79">
        <v>6.82</v>
      </c>
      <c r="AC40" s="216" t="str">
        <f>CONCATENATE(AGRICOLTURA!$A21,"; ",AGRICOLTURA!$B21,"; ")</f>
        <v>Zona B7; Urb.Secondaria; </v>
      </c>
      <c r="AD40" s="217">
        <v>2.05</v>
      </c>
      <c r="AE40" s="80" t="str">
        <f>CONCATENATE(DIREZIONALE!$A21,"; ",DIREZIONALE!$B21,"; ",DIREZIONALE!$C21,"; ")</f>
        <v>Zona B2; d.f.≥3; Urb.Secondaria; </v>
      </c>
      <c r="AF40" s="81">
        <v>26.49</v>
      </c>
      <c r="AG40" s="82" t="str">
        <f>CONCATENATE(COMMERCIALE!$A21,"; ",COMMERCIALE!$B21,"; ",COMMERCIALE!$C21,"; ")</f>
        <v>Zona B2; d.f.≥3; Urb.Secondaria; </v>
      </c>
      <c r="AH40" s="83">
        <v>21.68</v>
      </c>
      <c r="AI40" s="84" t="str">
        <f>CONCATENATE(TURISMO!$A21,"; ",TURISMO!$B21,"; ",TURISMO!$C21,"; ")</f>
        <v>Zona B2; d.f.≥3; Urb.Secondaria; </v>
      </c>
      <c r="AJ40" s="85">
        <v>12.71</v>
      </c>
      <c r="AK40" s="222" t="str">
        <f>CONCATENATE(ARTIGIANATO!$A21,"; ",ARTIGIANATO!$B21,"; ")</f>
        <v>Zona B7; Urb.Secondaria; </v>
      </c>
      <c r="AL40" s="86">
        <v>3.92</v>
      </c>
      <c r="AM40" s="86">
        <v>6.92</v>
      </c>
      <c r="AN40" s="224" t="str">
        <f>CONCATENATE(INDUSTRIA!$A21,"; ",INDUSTRIA!$B21,"; ")</f>
        <v>Zona B7; Urb.Secondaria; </v>
      </c>
      <c r="AO40" s="87">
        <v>16.44</v>
      </c>
      <c r="AP40" s="87">
        <v>6.92</v>
      </c>
    </row>
    <row r="41" spans="1:42" ht="15" customHeight="1">
      <c r="A41" s="7"/>
      <c r="B41" s="59" t="s">
        <v>91</v>
      </c>
      <c r="C41" s="59"/>
      <c r="D41" s="173"/>
      <c r="E41" s="187"/>
      <c r="F41" s="187"/>
      <c r="G41" s="187"/>
      <c r="H41" s="208">
        <f t="shared" si="5"/>
        <v>0</v>
      </c>
      <c r="I41" s="187"/>
      <c r="J41" s="187"/>
      <c r="K41" s="187"/>
      <c r="L41" s="208">
        <f t="shared" si="6"/>
        <v>0</v>
      </c>
      <c r="M41" s="187"/>
      <c r="N41" s="187"/>
      <c r="O41" s="187"/>
      <c r="P41" s="208">
        <f t="shared" si="7"/>
        <v>0</v>
      </c>
      <c r="Q41" s="187"/>
      <c r="R41" s="187"/>
      <c r="S41" s="187"/>
      <c r="T41" s="208">
        <f t="shared" si="8"/>
        <v>0</v>
      </c>
      <c r="U41" s="187"/>
      <c r="V41" s="187"/>
      <c r="W41" s="187"/>
      <c r="X41" s="210">
        <f t="shared" si="9"/>
        <v>0</v>
      </c>
      <c r="Z41" s="196"/>
      <c r="AA41" s="378" t="str">
        <f>CONCATENATE(RESIDENZIALE!$A22,"; ",RESIDENZIALE!$B22,"; ",RESIDENZIALE!$C22,"; ")</f>
        <v>Zona B2; 1≤d.f.≤3; Urb.Primaria; </v>
      </c>
      <c r="AB41" s="79">
        <v>5.32</v>
      </c>
      <c r="AC41" s="216" t="str">
        <f>CONCATENATE(AGRICOLTURA!$A22,"; ",AGRICOLTURA!$B22,"; ")</f>
        <v>Zona B8; Urb.Primaria; </v>
      </c>
      <c r="AD41" s="217">
        <v>16.44</v>
      </c>
      <c r="AE41" s="80" t="str">
        <f>CONCATENATE(DIREZIONALE!$A22,"; ",DIREZIONALE!$B22,"; ",DIREZIONALE!$C22,"; ")</f>
        <v>Zona B3; 1,5≤d.f.≤3; Urb.Primaria; </v>
      </c>
      <c r="AF41" s="81">
        <v>39.01</v>
      </c>
      <c r="AG41" s="82" t="str">
        <f>CONCATENATE(COMMERCIALE!$A22,"; ",COMMERCIALE!$B22,"; ",COMMERCIALE!$C22,"; ")</f>
        <v>Zona B3; 1,5≤d.f.≤3; Urb.Primaria; </v>
      </c>
      <c r="AH41" s="83">
        <v>31.92</v>
      </c>
      <c r="AI41" s="84" t="str">
        <f>CONCATENATE(TURISMO!$A22,"; ",TURISMO!$B22,"; ",TURISMO!$C22,"; ")</f>
        <v>Zona B3; 1,5≤d.f.≤3; Urb.Primaria; </v>
      </c>
      <c r="AJ41" s="85">
        <v>10.05</v>
      </c>
      <c r="AK41" s="222" t="str">
        <f>CONCATENATE(ARTIGIANATO!$A22,"; ",ARTIGIANATO!$B22,"; ")</f>
        <v>Zona B8; Urb.Primaria; </v>
      </c>
      <c r="AL41" s="86">
        <v>10.46</v>
      </c>
      <c r="AM41" s="86">
        <v>6.92</v>
      </c>
      <c r="AN41" s="224" t="str">
        <f>CONCATENATE(INDUSTRIA!$A22,"; ",INDUSTRIA!$B22,"; ")</f>
        <v>Zona B8; Urb.Primaria; </v>
      </c>
      <c r="AO41" s="87">
        <v>20.55</v>
      </c>
      <c r="AP41" s="87">
        <v>6.92</v>
      </c>
    </row>
    <row r="42" spans="1:42" ht="15" customHeight="1" thickBot="1">
      <c r="A42" s="7"/>
      <c r="B42" s="59" t="s">
        <v>92</v>
      </c>
      <c r="C42" s="59"/>
      <c r="D42" s="173"/>
      <c r="E42" s="188"/>
      <c r="F42" s="188"/>
      <c r="G42" s="188"/>
      <c r="H42" s="208">
        <f t="shared" si="5"/>
        <v>0</v>
      </c>
      <c r="I42" s="188"/>
      <c r="J42" s="188"/>
      <c r="K42" s="188"/>
      <c r="L42" s="208">
        <f t="shared" si="6"/>
        <v>0</v>
      </c>
      <c r="M42" s="188"/>
      <c r="N42" s="188"/>
      <c r="O42" s="188"/>
      <c r="P42" s="208">
        <f t="shared" si="7"/>
        <v>0</v>
      </c>
      <c r="Q42" s="188"/>
      <c r="R42" s="188"/>
      <c r="S42" s="188"/>
      <c r="T42" s="208">
        <f t="shared" si="8"/>
        <v>0</v>
      </c>
      <c r="U42" s="188"/>
      <c r="V42" s="188"/>
      <c r="W42" s="188"/>
      <c r="X42" s="210">
        <f t="shared" si="9"/>
        <v>0</v>
      </c>
      <c r="Y42" s="92"/>
      <c r="Z42" s="196"/>
      <c r="AA42" s="378" t="str">
        <f>CONCATENATE(RESIDENZIALE!$A23,"; ",RESIDENZIALE!$B23,"; ",RESIDENZIALE!$C23,"; ")</f>
        <v>Zona B2; 1≤d.f.≤3; Urb.Secondaria; </v>
      </c>
      <c r="AB42" s="79">
        <v>6.82</v>
      </c>
      <c r="AC42" s="216" t="str">
        <f>CONCATENATE(AGRICOLTURA!$A23,"; ",AGRICOLTURA!$B23,"; ")</f>
        <v>Zona B8; Urb.Secondaria; </v>
      </c>
      <c r="AD42" s="217">
        <v>2.05</v>
      </c>
      <c r="AE42" s="80" t="str">
        <f>CONCATENATE(DIREZIONALE!$A23,"; ",DIREZIONALE!$B23,"; ",DIREZIONALE!$C23,"; ")</f>
        <v>Zona B3; 1,5≤d.f.≤3; Urb.Secondaria; </v>
      </c>
      <c r="AF42" s="81">
        <v>26.49</v>
      </c>
      <c r="AG42" s="82" t="str">
        <f>CONCATENATE(COMMERCIALE!$A23,"; ",COMMERCIALE!$B23,"; ",COMMERCIALE!$C23,"; ")</f>
        <v>Zona B3; 1,5≤d.f.≤3; Urb.Secondaria; </v>
      </c>
      <c r="AH42" s="83">
        <v>21.68</v>
      </c>
      <c r="AI42" s="84" t="str">
        <f>CONCATENATE(TURISMO!$A23,"; ",TURISMO!$B23,"; ",TURISMO!$C23,"; ")</f>
        <v>Zona B3; 1,5≤d.f.≤3; Urb.Secondaria; </v>
      </c>
      <c r="AJ42" s="85">
        <v>12.71</v>
      </c>
      <c r="AK42" s="222" t="str">
        <f>CONCATENATE(ARTIGIANATO!$A23,"; ",ARTIGIANATO!$B23,"; ")</f>
        <v>Zona B8; Urb.Secondaria; </v>
      </c>
      <c r="AL42" s="86">
        <v>3.92</v>
      </c>
      <c r="AM42" s="86">
        <v>6.92</v>
      </c>
      <c r="AN42" s="224" t="str">
        <f>CONCATENATE(INDUSTRIA!$A23,"; ",INDUSTRIA!$B23,"; ")</f>
        <v>Zona B8; Urb.Secondaria; </v>
      </c>
      <c r="AO42" s="87">
        <v>16.44</v>
      </c>
      <c r="AP42" s="87">
        <v>6.92</v>
      </c>
    </row>
    <row r="43" spans="1:42" ht="15" customHeight="1" thickTop="1">
      <c r="A43" s="7"/>
      <c r="B43" s="8"/>
      <c r="C43" s="8"/>
      <c r="D43" s="176"/>
      <c r="E43" s="9"/>
      <c r="F43" s="9"/>
      <c r="G43" s="9"/>
      <c r="H43" s="9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200"/>
      <c r="U43" s="8"/>
      <c r="V43" s="8"/>
      <c r="W43" s="8"/>
      <c r="X43" s="10"/>
      <c r="Y43" s="92"/>
      <c r="Z43" s="196"/>
      <c r="AA43" s="378" t="str">
        <f>CONCATENATE(RESIDENZIALE!$A24,"; ",RESIDENZIALE!$B24,"; ",RESIDENZIALE!$C24,"; ")</f>
        <v>Zona B2; d.f.&lt;1; Urb.Primaria; </v>
      </c>
      <c r="AB43" s="79">
        <v>11.21</v>
      </c>
      <c r="AC43" s="216" t="str">
        <f>CONCATENATE(AGRICOLTURA!$A24,"; ",AGRICOLTURA!$B24,"; ")</f>
        <v>Zona B9; Urb.Primaria; </v>
      </c>
      <c r="AD43" s="217">
        <v>16.44</v>
      </c>
      <c r="AE43" s="80" t="str">
        <f>CONCATENATE(DIREZIONALE!$A24,"; ",DIREZIONALE!$B24,"; ",DIREZIONALE!$C24,"; ")</f>
        <v>Zona B3; d.f.≥3; Urb.Primaria; </v>
      </c>
      <c r="AF43" s="81">
        <v>19.4</v>
      </c>
      <c r="AG43" s="82" t="str">
        <f>CONCATENATE(COMMERCIALE!$A24,"; ",COMMERCIALE!$B24,"; ",COMMERCIALE!$C24,"; ")</f>
        <v>Zona B3; d.f.≥3; Urb.Primaria; </v>
      </c>
      <c r="AH43" s="83">
        <v>15.87</v>
      </c>
      <c r="AI43" s="84" t="str">
        <f>CONCATENATE(TURISMO!$A24,"; ",TURISMO!$B24,"; ",TURISMO!$C24,"; ")</f>
        <v>Zona B3; d.f.≥3; Urb.Primaria; </v>
      </c>
      <c r="AJ43" s="85">
        <v>10.05</v>
      </c>
      <c r="AK43" s="222" t="str">
        <f>CONCATENATE(ARTIGIANATO!$A24,"; ",ARTIGIANATO!$B24,"; ")</f>
        <v>Zona B9; Urb.Primaria; </v>
      </c>
      <c r="AL43" s="86">
        <v>10.46</v>
      </c>
      <c r="AM43" s="86">
        <v>6.92</v>
      </c>
      <c r="AN43" s="224" t="str">
        <f>CONCATENATE(INDUSTRIA!$A24,"; ",INDUSTRIA!$B24,"; ")</f>
        <v>Zona B9; Urb.Primaria; </v>
      </c>
      <c r="AO43" s="87">
        <v>20.55</v>
      </c>
      <c r="AP43" s="87">
        <v>6.92</v>
      </c>
    </row>
    <row r="44" spans="1:42" ht="15" customHeight="1" thickBot="1">
      <c r="A44" s="7"/>
      <c r="B44" s="20"/>
      <c r="C44" s="20"/>
      <c r="D44" s="20"/>
      <c r="E44" s="454" t="s">
        <v>310</v>
      </c>
      <c r="F44" s="454"/>
      <c r="G44" s="382" t="s">
        <v>255</v>
      </c>
      <c r="H44" s="170"/>
      <c r="I44" s="454" t="s">
        <v>310</v>
      </c>
      <c r="J44" s="486"/>
      <c r="K44" s="382" t="s">
        <v>255</v>
      </c>
      <c r="L44" s="170"/>
      <c r="M44" s="454" t="s">
        <v>310</v>
      </c>
      <c r="N44" s="454"/>
      <c r="O44" s="382" t="s">
        <v>255</v>
      </c>
      <c r="P44" s="170"/>
      <c r="Q44" s="454" t="s">
        <v>310</v>
      </c>
      <c r="R44" s="454"/>
      <c r="S44" s="382" t="s">
        <v>255</v>
      </c>
      <c r="T44" s="170"/>
      <c r="U44" s="454" t="s">
        <v>310</v>
      </c>
      <c r="V44" s="454"/>
      <c r="W44" s="382" t="s">
        <v>255</v>
      </c>
      <c r="X44" s="10"/>
      <c r="Z44" s="196"/>
      <c r="AA44" s="378" t="str">
        <f>CONCATENATE(RESIDENZIALE!$A25,"; ",RESIDENZIALE!$B25,"; ",RESIDENZIALE!$C25,"; ")</f>
        <v>Zona B2; d.f.&lt;1; Urb.Secondaria; </v>
      </c>
      <c r="AB44" s="79">
        <v>6.82</v>
      </c>
      <c r="AC44" s="216" t="str">
        <f>CONCATENATE(AGRICOLTURA!$A25,"; ",AGRICOLTURA!$B25,"; ")</f>
        <v>Zona B9; Urb.Secondaria; </v>
      </c>
      <c r="AD44" s="217">
        <v>2.05</v>
      </c>
      <c r="AE44" s="80" t="str">
        <f>CONCATENATE(DIREZIONALE!$A25,"; ",DIREZIONALE!$B25,"; ",DIREZIONALE!$C25,"; ")</f>
        <v>Zona B3; d.f.≥3; Urb.Secondaria; </v>
      </c>
      <c r="AF44" s="81">
        <v>26.49</v>
      </c>
      <c r="AG44" s="82" t="str">
        <f>CONCATENATE(COMMERCIALE!$A25,"; ",COMMERCIALE!$B25,"; ",COMMERCIALE!$C25,"; ")</f>
        <v>Zona B3; d.f.≥3; Urb.Secondaria; </v>
      </c>
      <c r="AH44" s="83">
        <v>21.68</v>
      </c>
      <c r="AI44" s="84" t="str">
        <f>CONCATENATE(TURISMO!$A25,"; ",TURISMO!$B25,"; ",TURISMO!$C25,"; ")</f>
        <v>Zona B3; d.f.≥3; Urb.Secondaria; </v>
      </c>
      <c r="AJ44" s="85">
        <v>12.71</v>
      </c>
      <c r="AK44" s="222" t="str">
        <f>CONCATENATE(ARTIGIANATO!$A25,"; ",ARTIGIANATO!$B25,"; ")</f>
        <v>Zona B9; Urb.Secondaria; </v>
      </c>
      <c r="AL44" s="86">
        <v>3.92</v>
      </c>
      <c r="AM44" s="86">
        <v>6.92</v>
      </c>
      <c r="AN44" s="224" t="str">
        <f>CONCATENATE(INDUSTRIA!$A25,"; ",INDUSTRIA!$B25,"; ")</f>
        <v>Zona B9; Urb.Secondaria; </v>
      </c>
      <c r="AO44" s="87">
        <v>16.44</v>
      </c>
      <c r="AP44" s="87">
        <v>6.92</v>
      </c>
    </row>
    <row r="45" spans="1:42" ht="15" customHeight="1" thickTop="1">
      <c r="A45" s="7"/>
      <c r="B45" s="20"/>
      <c r="C45" s="20"/>
      <c r="D45" s="20"/>
      <c r="E45" s="189" t="s">
        <v>112</v>
      </c>
      <c r="F45" s="189" t="s">
        <v>113</v>
      </c>
      <c r="G45" s="189" t="s">
        <v>186</v>
      </c>
      <c r="H45" s="170"/>
      <c r="I45" s="189" t="s">
        <v>112</v>
      </c>
      <c r="J45" s="189" t="s">
        <v>113</v>
      </c>
      <c r="K45" s="189" t="s">
        <v>186</v>
      </c>
      <c r="L45" s="170"/>
      <c r="M45" s="189" t="s">
        <v>112</v>
      </c>
      <c r="N45" s="189" t="s">
        <v>113</v>
      </c>
      <c r="O45" s="189" t="s">
        <v>186</v>
      </c>
      <c r="P45" s="170"/>
      <c r="Q45" s="189" t="s">
        <v>112</v>
      </c>
      <c r="R45" s="189" t="s">
        <v>113</v>
      </c>
      <c r="S45" s="189" t="s">
        <v>186</v>
      </c>
      <c r="T45" s="170"/>
      <c r="U45" s="189" t="s">
        <v>112</v>
      </c>
      <c r="V45" s="189" t="s">
        <v>113</v>
      </c>
      <c r="W45" s="189" t="s">
        <v>186</v>
      </c>
      <c r="X45" s="10"/>
      <c r="Z45" s="196"/>
      <c r="AA45" s="378" t="str">
        <f>CONCATENATE(RESIDENZIALE!$A26,"; ",RESIDENZIALE!$B26,"; ",RESIDENZIALE!$C26,"; ")</f>
        <v>Zona B2; d.f.≥3; Urb.Primaria; </v>
      </c>
      <c r="AB45" s="79">
        <v>3.74</v>
      </c>
      <c r="AC45" s="216" t="str">
        <f>CONCATENATE(AGRICOLTURA!$A26,"; ",AGRICOLTURA!$B26,"; ")</f>
        <v>Zona Ba; Urb.Primaria; </v>
      </c>
      <c r="AD45" s="217">
        <v>16.44</v>
      </c>
      <c r="AE45" s="80" t="str">
        <f>CONCATENATE(DIREZIONALE!$A26,"; ",DIREZIONALE!$B26,"; ",DIREZIONALE!$C26,"; ")</f>
        <v>Zona B4; 1,5≤d.f.≤3; Urb.Primaria; </v>
      </c>
      <c r="AF45" s="81">
        <v>39.01</v>
      </c>
      <c r="AG45" s="82" t="str">
        <f>CONCATENATE(COMMERCIALE!$A26,"; ",COMMERCIALE!$B26,"; ",COMMERCIALE!$C26,"; ")</f>
        <v>Zona B4; 1,5≤d.f.≤3; Urb.Primaria; </v>
      </c>
      <c r="AH45" s="83">
        <v>31.92</v>
      </c>
      <c r="AI45" s="84" t="str">
        <f>CONCATENATE(TURISMO!$A26,"; ",TURISMO!$B26,"; ",TURISMO!$C26,"; ")</f>
        <v>Zona B4; 1,5≤d.f.≤3; Urb.Primaria; </v>
      </c>
      <c r="AJ45" s="85">
        <v>10.05</v>
      </c>
      <c r="AK45" s="222" t="str">
        <f>CONCATENATE(ARTIGIANATO!$A26,"; ",ARTIGIANATO!$B26,"; ")</f>
        <v>Zona Ba; Urb.Primaria; </v>
      </c>
      <c r="AL45" s="86">
        <v>10.46</v>
      </c>
      <c r="AM45" s="86">
        <v>6.92</v>
      </c>
      <c r="AN45" s="224" t="str">
        <f>CONCATENATE(INDUSTRIA!$A26,"; ",INDUSTRIA!$B26,"; ")</f>
        <v>Zona Ba; Urb.Primaria; </v>
      </c>
      <c r="AO45" s="87">
        <v>20.55</v>
      </c>
      <c r="AP45" s="87">
        <v>6.92</v>
      </c>
    </row>
    <row r="46" spans="1:42" ht="15" customHeight="1">
      <c r="A46" s="7"/>
      <c r="B46" s="59" t="s">
        <v>96</v>
      </c>
      <c r="C46" s="59"/>
      <c r="D46" s="173"/>
      <c r="E46" s="187"/>
      <c r="F46" s="187"/>
      <c r="G46" s="187"/>
      <c r="H46" s="208">
        <f>(E46+(F46*0.6))*G46</f>
        <v>0</v>
      </c>
      <c r="I46" s="187"/>
      <c r="J46" s="187"/>
      <c r="K46" s="187"/>
      <c r="L46" s="208">
        <f>(I46+(J46*0.6))*K46</f>
        <v>0</v>
      </c>
      <c r="M46" s="187"/>
      <c r="N46" s="187"/>
      <c r="O46" s="187"/>
      <c r="P46" s="208">
        <f>(M46+(N46*0.6))*O46</f>
        <v>0</v>
      </c>
      <c r="Q46" s="187"/>
      <c r="R46" s="187"/>
      <c r="S46" s="187"/>
      <c r="T46" s="208">
        <f>(Q46+(R46*0.6))*S46</f>
        <v>0</v>
      </c>
      <c r="U46" s="187"/>
      <c r="V46" s="187"/>
      <c r="W46" s="187"/>
      <c r="X46" s="210">
        <f>(U46+(V46*0.6))*W46</f>
        <v>0</v>
      </c>
      <c r="Z46" s="196"/>
      <c r="AA46" s="378" t="str">
        <f>CONCATENATE(RESIDENZIALE!$A27,"; ",RESIDENZIALE!$B27,"; ",RESIDENZIALE!$C27,"; ")</f>
        <v>Zona B2; d.f.≥3; Urb.Secondaria; </v>
      </c>
      <c r="AB46" s="79">
        <v>6.82</v>
      </c>
      <c r="AC46" s="216" t="str">
        <f>CONCATENATE(AGRICOLTURA!$A27,"; ",AGRICOLTURA!$B27,"; ")</f>
        <v>Zona Ba; Urb.Secondaria; </v>
      </c>
      <c r="AD46" s="217">
        <v>2.05</v>
      </c>
      <c r="AE46" s="80" t="str">
        <f>CONCATENATE(DIREZIONALE!$A27,"; ",DIREZIONALE!$B27,"; ",DIREZIONALE!$C27,"; ")</f>
        <v>Zona B4; 1,5≤d.f.≤3; Urb.Secondaria; </v>
      </c>
      <c r="AF46" s="81">
        <v>26.49</v>
      </c>
      <c r="AG46" s="82" t="str">
        <f>CONCATENATE(COMMERCIALE!$A27,"; ",COMMERCIALE!$B27,"; ",COMMERCIALE!$C27,"; ")</f>
        <v>Zona B4; 1,5≤d.f.≤3; Urb.Secondaria; </v>
      </c>
      <c r="AH46" s="83">
        <v>21.68</v>
      </c>
      <c r="AI46" s="84" t="str">
        <f>CONCATENATE(TURISMO!$A27,"; ",TURISMO!$B27,"; ",TURISMO!$C27,"; ")</f>
        <v>Zona B4; 1,5≤d.f.≤3; Urb.Secondaria; </v>
      </c>
      <c r="AJ46" s="85">
        <v>12.71</v>
      </c>
      <c r="AK46" s="222" t="str">
        <f>CONCATENATE(ARTIGIANATO!$A27,"; ",ARTIGIANATO!$B27,"; ")</f>
        <v>Zona Ba; Urb.Secondaria; </v>
      </c>
      <c r="AL46" s="86">
        <v>3.92</v>
      </c>
      <c r="AM46" s="86">
        <v>6.92</v>
      </c>
      <c r="AN46" s="224" t="str">
        <f>CONCATENATE(INDUSTRIA!$A27,"; ",INDUSTRIA!$B27,"; ")</f>
        <v>Zona Ba; Urb.Secondaria; </v>
      </c>
      <c r="AO46" s="87">
        <v>16.44</v>
      </c>
      <c r="AP46" s="87">
        <v>6.92</v>
      </c>
    </row>
    <row r="47" spans="1:42" ht="15" customHeight="1">
      <c r="A47" s="7"/>
      <c r="B47" s="59" t="s">
        <v>97</v>
      </c>
      <c r="C47" s="59"/>
      <c r="D47" s="173"/>
      <c r="E47" s="187"/>
      <c r="F47" s="187"/>
      <c r="G47" s="187"/>
      <c r="H47" s="208">
        <f aca="true" t="shared" si="10" ref="H47:H54">(E47+(F47*0.6))*G47</f>
        <v>0</v>
      </c>
      <c r="I47" s="187"/>
      <c r="J47" s="187"/>
      <c r="K47" s="187"/>
      <c r="L47" s="208">
        <f aca="true" t="shared" si="11" ref="L47:L54">(I47+(J47*0.6))*K47</f>
        <v>0</v>
      </c>
      <c r="M47" s="187"/>
      <c r="N47" s="187"/>
      <c r="O47" s="187"/>
      <c r="P47" s="208">
        <f aca="true" t="shared" si="12" ref="P47:P54">(M47+(N47*0.6))*O47</f>
        <v>0</v>
      </c>
      <c r="Q47" s="187"/>
      <c r="R47" s="187"/>
      <c r="S47" s="187"/>
      <c r="T47" s="208">
        <f aca="true" t="shared" si="13" ref="T47:T54">(Q47+(R47*0.6))*S47</f>
        <v>0</v>
      </c>
      <c r="U47" s="187"/>
      <c r="V47" s="187"/>
      <c r="W47" s="187"/>
      <c r="X47" s="210">
        <f aca="true" t="shared" si="14" ref="X47:X54">(U47+(V47*0.6))*W47</f>
        <v>0</v>
      </c>
      <c r="Z47" s="196"/>
      <c r="AA47" s="378" t="str">
        <f>CONCATENATE(RESIDENZIALE!$A28,"; ",RESIDENZIALE!$B28,"; ",RESIDENZIALE!$C28,"; ")</f>
        <v>Zona B3; 1≤d.f.≤3; Urb.Primaria; </v>
      </c>
      <c r="AB47" s="79">
        <v>5.32</v>
      </c>
      <c r="AC47" s="216" t="str">
        <f>CONCATENATE(AGRICOLTURA!$A28,"; ",AGRICOLTURA!$B28,"; ")</f>
        <v>Zona C1; Urb.Primaria; </v>
      </c>
      <c r="AD47" s="217">
        <v>16.44</v>
      </c>
      <c r="AE47" s="80" t="str">
        <f>CONCATENATE(DIREZIONALE!$A28,"; ",DIREZIONALE!$B28,"; ",DIREZIONALE!$C28,"; ")</f>
        <v>Zona B4; d.f.≥3; Urb.Primaria; </v>
      </c>
      <c r="AF47" s="81">
        <v>19.4</v>
      </c>
      <c r="AG47" s="82" t="str">
        <f>CONCATENATE(COMMERCIALE!$A28,"; ",COMMERCIALE!$B28,"; ",COMMERCIALE!$C28,"; ")</f>
        <v>Zona B4; d.f.≥3; Urb.Primaria; </v>
      </c>
      <c r="AH47" s="83">
        <v>15.87</v>
      </c>
      <c r="AI47" s="84" t="str">
        <f>CONCATENATE(TURISMO!$A28,"; ",TURISMO!$B28,"; ",TURISMO!$C28,"; ")</f>
        <v>Zona B4; d.f.≥3; Urb.Primaria; </v>
      </c>
      <c r="AJ47" s="85">
        <v>10.05</v>
      </c>
      <c r="AK47" s="222" t="str">
        <f>CONCATENATE(ARTIGIANATO!$A28,"; ",ARTIGIANATO!$B28,"; ")</f>
        <v>Zona C1; Urb.Primaria; </v>
      </c>
      <c r="AL47" s="86">
        <v>14.94</v>
      </c>
      <c r="AM47" s="86">
        <v>6.92</v>
      </c>
      <c r="AN47" s="224" t="str">
        <f>CONCATENATE(INDUSTRIA!$A28,"; ",INDUSTRIA!$B28,"; ")</f>
        <v>Zona C1; Urb.Primaria; </v>
      </c>
      <c r="AO47" s="87">
        <v>20.55</v>
      </c>
      <c r="AP47" s="87">
        <v>6.92</v>
      </c>
    </row>
    <row r="48" spans="1:42" ht="15" customHeight="1">
      <c r="A48" s="7"/>
      <c r="B48" s="59" t="s">
        <v>98</v>
      </c>
      <c r="C48" s="59"/>
      <c r="D48" s="173"/>
      <c r="E48" s="187"/>
      <c r="F48" s="187"/>
      <c r="G48" s="187"/>
      <c r="H48" s="208">
        <f t="shared" si="10"/>
        <v>0</v>
      </c>
      <c r="I48" s="187"/>
      <c r="J48" s="187"/>
      <c r="K48" s="187"/>
      <c r="L48" s="208">
        <f t="shared" si="11"/>
        <v>0</v>
      </c>
      <c r="M48" s="187"/>
      <c r="N48" s="187"/>
      <c r="O48" s="187"/>
      <c r="P48" s="208">
        <f t="shared" si="12"/>
        <v>0</v>
      </c>
      <c r="Q48" s="187"/>
      <c r="R48" s="187"/>
      <c r="S48" s="187"/>
      <c r="T48" s="208">
        <f t="shared" si="13"/>
        <v>0</v>
      </c>
      <c r="U48" s="187"/>
      <c r="V48" s="187"/>
      <c r="W48" s="187"/>
      <c r="X48" s="210">
        <f t="shared" si="14"/>
        <v>0</v>
      </c>
      <c r="Y48" s="92"/>
      <c r="Z48" s="196"/>
      <c r="AA48" s="378" t="str">
        <f>CONCATENATE(RESIDENZIALE!$A29,"; ",RESIDENZIALE!$B29,"; ",RESIDENZIALE!$C29,"; ")</f>
        <v>Zona B3; 1≤d.f.≤3; Urb.Secondaria; </v>
      </c>
      <c r="AB48" s="79">
        <v>6.82</v>
      </c>
      <c r="AC48" s="216" t="str">
        <f>CONCATENATE(AGRICOLTURA!$A29,"; ",AGRICOLTURA!$B29,"; ")</f>
        <v>Zona C1; Urb.Secondaria; </v>
      </c>
      <c r="AD48" s="217">
        <v>2.05</v>
      </c>
      <c r="AE48" s="80" t="str">
        <f>CONCATENATE(DIREZIONALE!$A29,"; ",DIREZIONALE!$B29,"; ",DIREZIONALE!$C29,"; ")</f>
        <v>Zona B4; d.f.≥3; Urb.Secondaria; </v>
      </c>
      <c r="AF48" s="81">
        <v>26.49</v>
      </c>
      <c r="AG48" s="82" t="str">
        <f>CONCATENATE(COMMERCIALE!$A29,"; ",COMMERCIALE!$B29,"; ",COMMERCIALE!$C29,"; ")</f>
        <v>Zona B4; d.f.≥3; Urb.Secondaria; </v>
      </c>
      <c r="AH48" s="83">
        <v>21.68</v>
      </c>
      <c r="AI48" s="84" t="str">
        <f>CONCATENATE(TURISMO!$A29,"; ",TURISMO!$B29,"; ",TURISMO!$C29,"; ")</f>
        <v>Zona B4; d.f.≥3; Urb.Secondaria; </v>
      </c>
      <c r="AJ48" s="85">
        <v>12.71</v>
      </c>
      <c r="AK48" s="222" t="str">
        <f>CONCATENATE(ARTIGIANATO!$A29,"; ",ARTIGIANATO!$B29,"; ")</f>
        <v>Zona C1; Urb.Secondaria; </v>
      </c>
      <c r="AL48" s="86">
        <v>5.6</v>
      </c>
      <c r="AM48" s="86">
        <v>6.92</v>
      </c>
      <c r="AN48" s="224" t="str">
        <f>CONCATENATE(INDUSTRIA!$A29,"; ",INDUSTRIA!$B29,"; ")</f>
        <v>Zona C1; Urb.Secondaria; </v>
      </c>
      <c r="AO48" s="87">
        <v>16.44</v>
      </c>
      <c r="AP48" s="87">
        <v>6.92</v>
      </c>
    </row>
    <row r="49" spans="1:42" ht="15" customHeight="1">
      <c r="A49" s="7"/>
      <c r="B49" s="59" t="s">
        <v>99</v>
      </c>
      <c r="C49" s="59"/>
      <c r="D49" s="173"/>
      <c r="E49" s="187"/>
      <c r="F49" s="187"/>
      <c r="G49" s="187"/>
      <c r="H49" s="208">
        <f t="shared" si="10"/>
        <v>0</v>
      </c>
      <c r="I49" s="187"/>
      <c r="J49" s="187"/>
      <c r="K49" s="187"/>
      <c r="L49" s="208">
        <f t="shared" si="11"/>
        <v>0</v>
      </c>
      <c r="M49" s="187"/>
      <c r="N49" s="187"/>
      <c r="O49" s="187"/>
      <c r="P49" s="208">
        <f t="shared" si="12"/>
        <v>0</v>
      </c>
      <c r="Q49" s="187"/>
      <c r="R49" s="187"/>
      <c r="S49" s="187"/>
      <c r="T49" s="208">
        <f t="shared" si="13"/>
        <v>0</v>
      </c>
      <c r="U49" s="187"/>
      <c r="V49" s="187"/>
      <c r="W49" s="187"/>
      <c r="X49" s="210">
        <f t="shared" si="14"/>
        <v>0</v>
      </c>
      <c r="Y49" s="92"/>
      <c r="Z49" s="196"/>
      <c r="AA49" s="378" t="str">
        <f>CONCATENATE(RESIDENZIALE!$A30,"; ",RESIDENZIALE!$B30,"; ",RESIDENZIALE!$C30,"; ")</f>
        <v>Zona B3; d.f.&lt;1; Urb.Primaria; </v>
      </c>
      <c r="AB49" s="79">
        <v>11.21</v>
      </c>
      <c r="AC49" s="216" t="str">
        <f>CONCATENATE(AGRICOLTURA!$A30,"; ",AGRICOLTURA!$B30,"; ")</f>
        <v>Zona C1_1; Urb.Primaria; </v>
      </c>
      <c r="AD49" s="217">
        <v>16.44</v>
      </c>
      <c r="AE49" s="80" t="str">
        <f>CONCATENATE(DIREZIONALE!$A30,"; ",DIREZIONALE!$B30,"; ",DIREZIONALE!$C30,"; ")</f>
        <v>Zona B5; 1,5≤d.f.≤3; Urb.Primaria; </v>
      </c>
      <c r="AF49" s="81">
        <v>39.01</v>
      </c>
      <c r="AG49" s="82" t="str">
        <f>CONCATENATE(COMMERCIALE!$A30,"; ",COMMERCIALE!$B30,"; ",COMMERCIALE!$C30,"; ")</f>
        <v>Zona B5; 1,5≤d.f.≤3; Urb.Primaria; </v>
      </c>
      <c r="AH49" s="83">
        <v>31.92</v>
      </c>
      <c r="AI49" s="84" t="str">
        <f>CONCATENATE(TURISMO!$A30,"; ",TURISMO!$B30,"; ",TURISMO!$C30,"; ")</f>
        <v>Zona B5; 1,5≤d.f.≤3; Urb.Primaria; </v>
      </c>
      <c r="AJ49" s="85">
        <v>10.05</v>
      </c>
      <c r="AK49" s="222" t="str">
        <f>CONCATENATE(ARTIGIANATO!$A30,"; ",ARTIGIANATO!$B30,"; ")</f>
        <v>Zona C1_1; Urb.Primaria; </v>
      </c>
      <c r="AL49" s="86">
        <v>14.94</v>
      </c>
      <c r="AM49" s="86">
        <v>6.92</v>
      </c>
      <c r="AN49" s="224" t="str">
        <f>CONCATENATE(INDUSTRIA!$A30,"; ",INDUSTRIA!$B30,"; ")</f>
        <v>Zona C1_1; Urb.Primaria; </v>
      </c>
      <c r="AO49" s="87">
        <v>20.55</v>
      </c>
      <c r="AP49" s="87">
        <v>6.92</v>
      </c>
    </row>
    <row r="50" spans="1:42" ht="15" customHeight="1">
      <c r="A50" s="7"/>
      <c r="B50" s="59" t="s">
        <v>100</v>
      </c>
      <c r="C50" s="59"/>
      <c r="D50" s="173"/>
      <c r="E50" s="187"/>
      <c r="F50" s="187"/>
      <c r="G50" s="187"/>
      <c r="H50" s="208">
        <f t="shared" si="10"/>
        <v>0</v>
      </c>
      <c r="I50" s="187"/>
      <c r="J50" s="187"/>
      <c r="K50" s="187"/>
      <c r="L50" s="208">
        <f t="shared" si="11"/>
        <v>0</v>
      </c>
      <c r="M50" s="187"/>
      <c r="N50" s="187"/>
      <c r="O50" s="187"/>
      <c r="P50" s="208">
        <f t="shared" si="12"/>
        <v>0</v>
      </c>
      <c r="Q50" s="187"/>
      <c r="R50" s="187"/>
      <c r="S50" s="187"/>
      <c r="T50" s="208">
        <f t="shared" si="13"/>
        <v>0</v>
      </c>
      <c r="U50" s="187"/>
      <c r="V50" s="187"/>
      <c r="W50" s="187"/>
      <c r="X50" s="210">
        <f t="shared" si="14"/>
        <v>0</v>
      </c>
      <c r="Z50" s="196"/>
      <c r="AA50" s="378" t="str">
        <f>CONCATENATE(RESIDENZIALE!$A31,"; ",RESIDENZIALE!$B31,"; ",RESIDENZIALE!$C31,"; ")</f>
        <v>Zona B3; d.f.&lt;1; Urb.Secondaria; </v>
      </c>
      <c r="AB50" s="79">
        <v>6.82</v>
      </c>
      <c r="AC50" s="216" t="str">
        <f>CONCATENATE(AGRICOLTURA!$A31,"; ",AGRICOLTURA!$B31,"; ")</f>
        <v>Zona C1_1; Urb.Secondaria; </v>
      </c>
      <c r="AD50" s="217">
        <v>2.05</v>
      </c>
      <c r="AE50" s="80" t="str">
        <f>CONCATENATE(DIREZIONALE!$A31,"; ",DIREZIONALE!$B31,"; ",DIREZIONALE!$C31,"; ")</f>
        <v>Zona B5; 1,5≤d.f.≤3; Urb.Secondaria; </v>
      </c>
      <c r="AF50" s="81">
        <v>26.49</v>
      </c>
      <c r="AG50" s="82" t="str">
        <f>CONCATENATE(COMMERCIALE!$A31,"; ",COMMERCIALE!$B31,"; ",COMMERCIALE!$C31,"; ")</f>
        <v>Zona B5; 1,5≤d.f.≤3; Urb.Secondaria; </v>
      </c>
      <c r="AH50" s="83">
        <v>21.68</v>
      </c>
      <c r="AI50" s="84" t="str">
        <f>CONCATENATE(TURISMO!$A31,"; ",TURISMO!$B31,"; ",TURISMO!$C31,"; ")</f>
        <v>Zona B5; 1,5≤d.f.≤3; Urb.Secondaria; </v>
      </c>
      <c r="AJ50" s="85">
        <v>12.71</v>
      </c>
      <c r="AK50" s="222" t="str">
        <f>CONCATENATE(ARTIGIANATO!$A31,"; ",ARTIGIANATO!$B31,"; ")</f>
        <v>Zona C1_1; Urb.Secondaria; </v>
      </c>
      <c r="AL50" s="86">
        <v>5.6</v>
      </c>
      <c r="AM50" s="86">
        <v>6.92</v>
      </c>
      <c r="AN50" s="224" t="str">
        <f>CONCATENATE(INDUSTRIA!$A31,"; ",INDUSTRIA!$B31,"; ")</f>
        <v>Zona C1_1; Urb.Secondaria; </v>
      </c>
      <c r="AO50" s="87">
        <v>16.44</v>
      </c>
      <c r="AP50" s="87">
        <v>6.92</v>
      </c>
    </row>
    <row r="51" spans="1:42" ht="15" customHeight="1">
      <c r="A51" s="7"/>
      <c r="B51" s="59" t="s">
        <v>101</v>
      </c>
      <c r="C51" s="59"/>
      <c r="D51" s="173"/>
      <c r="E51" s="187"/>
      <c r="F51" s="187"/>
      <c r="G51" s="187"/>
      <c r="H51" s="208">
        <f t="shared" si="10"/>
        <v>0</v>
      </c>
      <c r="I51" s="187"/>
      <c r="J51" s="187"/>
      <c r="K51" s="187"/>
      <c r="L51" s="208">
        <f t="shared" si="11"/>
        <v>0</v>
      </c>
      <c r="M51" s="187"/>
      <c r="N51" s="187"/>
      <c r="O51" s="187"/>
      <c r="P51" s="208">
        <f t="shared" si="12"/>
        <v>0</v>
      </c>
      <c r="Q51" s="187"/>
      <c r="R51" s="187"/>
      <c r="S51" s="187"/>
      <c r="T51" s="208">
        <f t="shared" si="13"/>
        <v>0</v>
      </c>
      <c r="U51" s="187"/>
      <c r="V51" s="187"/>
      <c r="W51" s="187"/>
      <c r="X51" s="210">
        <f t="shared" si="14"/>
        <v>0</v>
      </c>
      <c r="Z51" s="196"/>
      <c r="AA51" s="378" t="str">
        <f>CONCATENATE(RESIDENZIALE!$A32,"; ",RESIDENZIALE!$B32,"; ",RESIDENZIALE!$C32,"; ")</f>
        <v>Zona B3; d.f.≥3; Urb.Primaria; </v>
      </c>
      <c r="AB51" s="79">
        <v>3.74</v>
      </c>
      <c r="AC51" s="216" t="str">
        <f>CONCATENATE(AGRICOLTURA!$A32,"; ",AGRICOLTURA!$B32,"; ")</f>
        <v>Zona C2_1; Urb.Primaria; </v>
      </c>
      <c r="AD51" s="217">
        <v>16.44</v>
      </c>
      <c r="AE51" s="80" t="str">
        <f>CONCATENATE(DIREZIONALE!$A32,"; ",DIREZIONALE!$B32,"; ",DIREZIONALE!$C32,"; ")</f>
        <v>Zona B5; d.f.≥3; Urb.Primaria; </v>
      </c>
      <c r="AF51" s="81">
        <v>19.4</v>
      </c>
      <c r="AG51" s="82" t="str">
        <f>CONCATENATE(COMMERCIALE!$A32,"; ",COMMERCIALE!$B32,"; ",COMMERCIALE!$C32,"; ")</f>
        <v>Zona B5; d.f.≥3; Urb.Primaria; </v>
      </c>
      <c r="AH51" s="83">
        <v>15.87</v>
      </c>
      <c r="AI51" s="84" t="str">
        <f>CONCATENATE(TURISMO!$A32,"; ",TURISMO!$B32,"; ",TURISMO!$C32,"; ")</f>
        <v>Zona B5; d.f.≥3; Urb.Primaria; </v>
      </c>
      <c r="AJ51" s="85">
        <v>10.05</v>
      </c>
      <c r="AK51" s="222" t="str">
        <f>CONCATENATE(ARTIGIANATO!$A32,"; ",ARTIGIANATO!$B32,"; ")</f>
        <v>Zona C2_1; Urb.Primaria; </v>
      </c>
      <c r="AL51" s="86">
        <v>14.94</v>
      </c>
      <c r="AM51" s="86">
        <v>6.92</v>
      </c>
      <c r="AN51" s="224" t="str">
        <f>CONCATENATE(INDUSTRIA!$A32,"; ",INDUSTRIA!$B32,"; ")</f>
        <v>Zona C2_1; Urb.Primaria; </v>
      </c>
      <c r="AO51" s="87">
        <v>20.55</v>
      </c>
      <c r="AP51" s="87">
        <v>6.92</v>
      </c>
    </row>
    <row r="52" spans="1:42" ht="15" customHeight="1">
      <c r="A52" s="7"/>
      <c r="B52" s="59" t="s">
        <v>102</v>
      </c>
      <c r="C52" s="59"/>
      <c r="D52" s="173"/>
      <c r="E52" s="187"/>
      <c r="F52" s="187"/>
      <c r="G52" s="187"/>
      <c r="H52" s="208">
        <f t="shared" si="10"/>
        <v>0</v>
      </c>
      <c r="I52" s="187"/>
      <c r="J52" s="187"/>
      <c r="K52" s="187"/>
      <c r="L52" s="208">
        <f t="shared" si="11"/>
        <v>0</v>
      </c>
      <c r="M52" s="187"/>
      <c r="N52" s="187"/>
      <c r="O52" s="187"/>
      <c r="P52" s="208">
        <f t="shared" si="12"/>
        <v>0</v>
      </c>
      <c r="Q52" s="187"/>
      <c r="R52" s="187"/>
      <c r="S52" s="187"/>
      <c r="T52" s="208">
        <f t="shared" si="13"/>
        <v>0</v>
      </c>
      <c r="U52" s="187"/>
      <c r="V52" s="187"/>
      <c r="W52" s="187"/>
      <c r="X52" s="210">
        <f t="shared" si="14"/>
        <v>0</v>
      </c>
      <c r="Z52" s="196"/>
      <c r="AA52" s="378" t="str">
        <f>CONCATENATE(RESIDENZIALE!$A33,"; ",RESIDENZIALE!$B33,"; ",RESIDENZIALE!$C33,"; ")</f>
        <v>Zona B3; d.f.≥3; Urb.Secondaria; </v>
      </c>
      <c r="AB52" s="79">
        <v>6.82</v>
      </c>
      <c r="AC52" s="216" t="str">
        <f>CONCATENATE(AGRICOLTURA!$A33,"; ",AGRICOLTURA!$B33,"; ")</f>
        <v>Zona C2_1; Urb.Secondaria; </v>
      </c>
      <c r="AD52" s="217">
        <v>2.05</v>
      </c>
      <c r="AE52" s="80" t="str">
        <f>CONCATENATE(DIREZIONALE!$A33,"; ",DIREZIONALE!$B33,"; ",DIREZIONALE!$C33,"; ")</f>
        <v>Zona B5; d.f.≥3; Urb.Secondaria; </v>
      </c>
      <c r="AF52" s="81">
        <v>26.49</v>
      </c>
      <c r="AG52" s="82" t="str">
        <f>CONCATENATE(COMMERCIALE!$A33,"; ",COMMERCIALE!$B33,"; ",COMMERCIALE!$C33,"; ")</f>
        <v>Zona B5; d.f.≥3; Urb.Secondaria; </v>
      </c>
      <c r="AH52" s="83">
        <v>21.68</v>
      </c>
      <c r="AI52" s="84" t="str">
        <f>CONCATENATE(TURISMO!$A33,"; ",TURISMO!$B33,"; ",TURISMO!$C33,"; ")</f>
        <v>Zona B5; d.f.≥3; Urb.Secondaria; </v>
      </c>
      <c r="AJ52" s="85">
        <v>12.71</v>
      </c>
      <c r="AK52" s="222" t="str">
        <f>CONCATENATE(ARTIGIANATO!$A33,"; ",ARTIGIANATO!$B33,"; ")</f>
        <v>Zona C2_1; Urb.Secondaria; </v>
      </c>
      <c r="AL52" s="86">
        <v>5.6</v>
      </c>
      <c r="AM52" s="86">
        <v>6.92</v>
      </c>
      <c r="AN52" s="224" t="str">
        <f>CONCATENATE(INDUSTRIA!$A33,"; ",INDUSTRIA!$B33,"; ")</f>
        <v>Zona C2_1; Urb.Secondaria; </v>
      </c>
      <c r="AO52" s="87">
        <v>16.44</v>
      </c>
      <c r="AP52" s="87">
        <v>6.92</v>
      </c>
    </row>
    <row r="53" spans="1:42" ht="15" customHeight="1">
      <c r="A53" s="7"/>
      <c r="B53" s="59" t="s">
        <v>91</v>
      </c>
      <c r="C53" s="59"/>
      <c r="D53" s="173"/>
      <c r="E53" s="187"/>
      <c r="F53" s="187"/>
      <c r="G53" s="187"/>
      <c r="H53" s="208">
        <f t="shared" si="10"/>
        <v>0</v>
      </c>
      <c r="I53" s="187"/>
      <c r="J53" s="187"/>
      <c r="K53" s="187"/>
      <c r="L53" s="208">
        <f t="shared" si="11"/>
        <v>0</v>
      </c>
      <c r="M53" s="187"/>
      <c r="N53" s="187"/>
      <c r="O53" s="187"/>
      <c r="P53" s="208">
        <f t="shared" si="12"/>
        <v>0</v>
      </c>
      <c r="Q53" s="187"/>
      <c r="R53" s="187"/>
      <c r="S53" s="187"/>
      <c r="T53" s="208">
        <f t="shared" si="13"/>
        <v>0</v>
      </c>
      <c r="U53" s="187"/>
      <c r="V53" s="187"/>
      <c r="W53" s="187"/>
      <c r="X53" s="210">
        <f t="shared" si="14"/>
        <v>0</v>
      </c>
      <c r="Z53" s="196"/>
      <c r="AA53" s="378" t="str">
        <f>CONCATENATE(RESIDENZIALE!$A34,"; ",RESIDENZIALE!$B34,"; ",RESIDENZIALE!$C34,"; ")</f>
        <v>Zona B4; 1≤d.f.≤3; Urb.Primaria; </v>
      </c>
      <c r="AB53" s="79">
        <v>5.32</v>
      </c>
      <c r="AC53" s="216" t="str">
        <f>CONCATENATE(AGRICOLTURA!$A34,"; ",AGRICOLTURA!$B34,"; ")</f>
        <v>Zona C2_2; Urb.Primaria; </v>
      </c>
      <c r="AD53" s="217">
        <v>16.44</v>
      </c>
      <c r="AE53" s="80" t="str">
        <f>CONCATENATE(DIREZIONALE!$A34,"; ",DIREZIONALE!$B34,"; ",DIREZIONALE!$C34,"; ")</f>
        <v>Zona B6; 1,5≤d.f.≤3; Urb.Primaria; </v>
      </c>
      <c r="AF53" s="81">
        <v>39.01</v>
      </c>
      <c r="AG53" s="82" t="str">
        <f>CONCATENATE(COMMERCIALE!$A34,"; ",COMMERCIALE!$B34,"; ",COMMERCIALE!$C34,"; ")</f>
        <v>Zona B6; 1,5≤d.f.≤3; Urb.Primaria; </v>
      </c>
      <c r="AH53" s="83">
        <v>31.92</v>
      </c>
      <c r="AI53" s="84" t="str">
        <f>CONCATENATE(TURISMO!$A34,"; ",TURISMO!$B34,"; ",TURISMO!$C34,"; ")</f>
        <v>Zona B6; 1,5≤d.f.≤3; Urb.Primaria; </v>
      </c>
      <c r="AJ53" s="85">
        <v>10.05</v>
      </c>
      <c r="AK53" s="222" t="str">
        <f>CONCATENATE(ARTIGIANATO!$A34,"; ",ARTIGIANATO!$B34,"; ")</f>
        <v>Zona C2_2; Urb.Primaria; </v>
      </c>
      <c r="AL53" s="86">
        <v>14.94</v>
      </c>
      <c r="AM53" s="86">
        <v>6.92</v>
      </c>
      <c r="AN53" s="224" t="str">
        <f>CONCATENATE(INDUSTRIA!$A34,"; ",INDUSTRIA!$B34,"; ")</f>
        <v>Zona C2_2; Urb.Primaria; </v>
      </c>
      <c r="AO53" s="87">
        <v>20.55</v>
      </c>
      <c r="AP53" s="87">
        <v>6.92</v>
      </c>
    </row>
    <row r="54" spans="1:42" ht="15" customHeight="1" thickBot="1">
      <c r="A54" s="7"/>
      <c r="B54" s="59" t="s">
        <v>92</v>
      </c>
      <c r="C54" s="59"/>
      <c r="D54" s="173"/>
      <c r="E54" s="188"/>
      <c r="F54" s="188"/>
      <c r="G54" s="188"/>
      <c r="H54" s="208">
        <f t="shared" si="10"/>
        <v>0</v>
      </c>
      <c r="I54" s="188"/>
      <c r="J54" s="188"/>
      <c r="K54" s="188"/>
      <c r="L54" s="208">
        <f t="shared" si="11"/>
        <v>0</v>
      </c>
      <c r="M54" s="188"/>
      <c r="N54" s="188"/>
      <c r="O54" s="188"/>
      <c r="P54" s="208">
        <f t="shared" si="12"/>
        <v>0</v>
      </c>
      <c r="Q54" s="188"/>
      <c r="R54" s="188"/>
      <c r="S54" s="188"/>
      <c r="T54" s="208">
        <f t="shared" si="13"/>
        <v>0</v>
      </c>
      <c r="U54" s="188"/>
      <c r="V54" s="188"/>
      <c r="W54" s="188"/>
      <c r="X54" s="210">
        <f t="shared" si="14"/>
        <v>0</v>
      </c>
      <c r="Y54" s="92"/>
      <c r="Z54" s="196"/>
      <c r="AA54" s="378" t="str">
        <f>CONCATENATE(RESIDENZIALE!$A35,"; ",RESIDENZIALE!$B35,"; ",RESIDENZIALE!$C35,"; ")</f>
        <v>Zona B4; 1≤d.f.≤3; Urb.Secondaria; </v>
      </c>
      <c r="AB54" s="79">
        <v>6.82</v>
      </c>
      <c r="AC54" s="216" t="str">
        <f>CONCATENATE(AGRICOLTURA!$A35,"; ",AGRICOLTURA!$B35,"; ")</f>
        <v>Zona C2_2; Urb.Secondaria; </v>
      </c>
      <c r="AD54" s="217">
        <v>2.05</v>
      </c>
      <c r="AE54" s="80" t="str">
        <f>CONCATENATE(DIREZIONALE!$A35,"; ",DIREZIONALE!$B35,"; ",DIREZIONALE!$C35,"; ")</f>
        <v>Zona B6; 1,5≤d.f.≤3; Urb.Secondaria; </v>
      </c>
      <c r="AF54" s="81">
        <v>26.49</v>
      </c>
      <c r="AG54" s="82" t="str">
        <f>CONCATENATE(COMMERCIALE!$A35,"; ",COMMERCIALE!$B35,"; ",COMMERCIALE!$C35,"; ")</f>
        <v>Zona B6; 1,5≤d.f.≤3; Urb.Secondaria; </v>
      </c>
      <c r="AH54" s="83">
        <v>21.68</v>
      </c>
      <c r="AI54" s="84" t="str">
        <f>CONCATENATE(TURISMO!$A35,"; ",TURISMO!$B35,"; ",TURISMO!$C35,"; ")</f>
        <v>Zona B6; 1,5≤d.f.≤3; Urb.Secondaria; </v>
      </c>
      <c r="AJ54" s="85">
        <v>12.71</v>
      </c>
      <c r="AK54" s="222" t="str">
        <f>CONCATENATE(ARTIGIANATO!$A35,"; ",ARTIGIANATO!$B35,"; ")</f>
        <v>Zona C2_2; Urb.Secondaria; </v>
      </c>
      <c r="AL54" s="86">
        <v>5.6</v>
      </c>
      <c r="AM54" s="86">
        <v>6.92</v>
      </c>
      <c r="AN54" s="224" t="str">
        <f>CONCATENATE(INDUSTRIA!$A35,"; ",INDUSTRIA!$B35,"; ")</f>
        <v>Zona C2_2; Urb.Secondaria; </v>
      </c>
      <c r="AO54" s="87">
        <v>16.44</v>
      </c>
      <c r="AP54" s="87">
        <v>6.92</v>
      </c>
    </row>
    <row r="55" spans="1:42" ht="15" customHeight="1" thickTop="1">
      <c r="A55" s="7"/>
      <c r="B55" s="8"/>
      <c r="C55" s="8"/>
      <c r="D55" s="176"/>
      <c r="E55" s="9"/>
      <c r="F55" s="9"/>
      <c r="G55" s="9"/>
      <c r="H55" s="9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200"/>
      <c r="U55" s="8"/>
      <c r="V55" s="8"/>
      <c r="W55" s="8"/>
      <c r="X55" s="10"/>
      <c r="Y55" s="92"/>
      <c r="Z55" s="196"/>
      <c r="AA55" s="378" t="str">
        <f>CONCATENATE(RESIDENZIALE!$A36,"; ",RESIDENZIALE!$B36,"; ",RESIDENZIALE!$C36,"; ")</f>
        <v>Zona B4; d.f.&lt;1; Urb.Primaria; </v>
      </c>
      <c r="AB55" s="79">
        <v>11.21</v>
      </c>
      <c r="AC55" s="216" t="str">
        <f>CONCATENATE(AGRICOLTURA!$A36,"; ",AGRICOLTURA!$B36,"; ")</f>
        <v>Zona C2_3; Urb.Primaria; </v>
      </c>
      <c r="AD55" s="217">
        <v>16.44</v>
      </c>
      <c r="AE55" s="80" t="str">
        <f>CONCATENATE(DIREZIONALE!$A36,"; ",DIREZIONALE!$B36,"; ",DIREZIONALE!$C36,"; ")</f>
        <v>Zona B6; d.f.≥3; Urb.Primaria; </v>
      </c>
      <c r="AF55" s="81">
        <v>19.4</v>
      </c>
      <c r="AG55" s="82" t="str">
        <f>CONCATENATE(COMMERCIALE!$A36,"; ",COMMERCIALE!$B36,"; ",COMMERCIALE!$C36,"; ")</f>
        <v>Zona B6; d.f.≥3; Urb.Primaria; </v>
      </c>
      <c r="AH55" s="83">
        <v>15.87</v>
      </c>
      <c r="AI55" s="84" t="str">
        <f>CONCATENATE(TURISMO!$A36,"; ",TURISMO!$B36,"; ",TURISMO!$C36,"; ")</f>
        <v>Zona B6; d.f.≥3; Urb.Primaria; </v>
      </c>
      <c r="AJ55" s="85">
        <v>10.05</v>
      </c>
      <c r="AK55" s="222" t="str">
        <f>CONCATENATE(ARTIGIANATO!$A36,"; ",ARTIGIANATO!$B36,"; ")</f>
        <v>Zona C2_3; Urb.Primaria; </v>
      </c>
      <c r="AL55" s="86">
        <v>14.94</v>
      </c>
      <c r="AM55" s="86">
        <v>6.92</v>
      </c>
      <c r="AN55" s="224" t="str">
        <f>CONCATENATE(INDUSTRIA!$A36,"; ",INDUSTRIA!$B36,"; ")</f>
        <v>Zona C2_3; Urb.Primaria; </v>
      </c>
      <c r="AO55" s="87">
        <v>20.55</v>
      </c>
      <c r="AP55" s="87">
        <v>6.92</v>
      </c>
    </row>
    <row r="56" spans="1:42" ht="15" customHeight="1" thickBot="1">
      <c r="A56" s="7"/>
      <c r="B56" s="20"/>
      <c r="C56" s="20"/>
      <c r="D56" s="20"/>
      <c r="E56" s="454" t="s">
        <v>310</v>
      </c>
      <c r="F56" s="454"/>
      <c r="G56" s="382" t="s">
        <v>255</v>
      </c>
      <c r="H56" s="170"/>
      <c r="I56" s="454" t="s">
        <v>310</v>
      </c>
      <c r="J56" s="486"/>
      <c r="K56" s="382" t="s">
        <v>255</v>
      </c>
      <c r="L56" s="170"/>
      <c r="M56" s="454" t="s">
        <v>310</v>
      </c>
      <c r="N56" s="454"/>
      <c r="O56" s="382" t="s">
        <v>255</v>
      </c>
      <c r="P56" s="170"/>
      <c r="Q56" s="454" t="s">
        <v>310</v>
      </c>
      <c r="R56" s="454"/>
      <c r="S56" s="382" t="s">
        <v>255</v>
      </c>
      <c r="T56" s="170"/>
      <c r="U56" s="454" t="s">
        <v>310</v>
      </c>
      <c r="V56" s="454"/>
      <c r="W56" s="382" t="s">
        <v>255</v>
      </c>
      <c r="X56" s="10"/>
      <c r="Z56" s="196"/>
      <c r="AA56" s="378" t="str">
        <f>CONCATENATE(RESIDENZIALE!$A37,"; ",RESIDENZIALE!$B37,"; ",RESIDENZIALE!$C37,"; ")</f>
        <v>Zona B4; d.f.&lt;1; Urb.Secondaria; </v>
      </c>
      <c r="AB56" s="79">
        <v>6.82</v>
      </c>
      <c r="AC56" s="216" t="str">
        <f>CONCATENATE(AGRICOLTURA!$A37,"; ",AGRICOLTURA!$B37,"; ")</f>
        <v>Zona C2_3; Urb.Secondaria; </v>
      </c>
      <c r="AD56" s="217">
        <v>2.05</v>
      </c>
      <c r="AE56" s="80" t="str">
        <f>CONCATENATE(DIREZIONALE!$A37,"; ",DIREZIONALE!$B37,"; ",DIREZIONALE!$C37,"; ")</f>
        <v>Zona B6; d.f.≥3; Urb.Secondaria; </v>
      </c>
      <c r="AF56" s="81">
        <v>26.49</v>
      </c>
      <c r="AG56" s="82" t="str">
        <f>CONCATENATE(COMMERCIALE!$A37,"; ",COMMERCIALE!$B37,"; ",COMMERCIALE!$C37,"; ")</f>
        <v>Zona B6; d.f.≥3; Urb.Secondaria; </v>
      </c>
      <c r="AH56" s="83">
        <v>21.68</v>
      </c>
      <c r="AI56" s="84" t="str">
        <f>CONCATENATE(TURISMO!$A37,"; ",TURISMO!$B37,"; ",TURISMO!$C37,"; ")</f>
        <v>Zona B6; d.f.≥3; Urb.Secondaria; </v>
      </c>
      <c r="AJ56" s="85">
        <v>12.71</v>
      </c>
      <c r="AK56" s="222" t="str">
        <f>CONCATENATE(ARTIGIANATO!$A37,"; ",ARTIGIANATO!$B37,"; ")</f>
        <v>Zona C2_3; Urb.Secondaria; </v>
      </c>
      <c r="AL56" s="86">
        <v>5.6</v>
      </c>
      <c r="AM56" s="86">
        <v>6.92</v>
      </c>
      <c r="AN56" s="224" t="str">
        <f>CONCATENATE(INDUSTRIA!$A37,"; ",INDUSTRIA!$B37,"; ")</f>
        <v>Zona C2_3; Urb.Secondaria; </v>
      </c>
      <c r="AO56" s="87">
        <v>16.44</v>
      </c>
      <c r="AP56" s="87">
        <v>6.92</v>
      </c>
    </row>
    <row r="57" spans="1:42" ht="15" customHeight="1" thickTop="1">
      <c r="A57" s="7"/>
      <c r="B57" s="20"/>
      <c r="C57" s="20"/>
      <c r="D57" s="20"/>
      <c r="E57" s="189" t="s">
        <v>112</v>
      </c>
      <c r="F57" s="189" t="s">
        <v>113</v>
      </c>
      <c r="G57" s="189" t="s">
        <v>186</v>
      </c>
      <c r="H57" s="170"/>
      <c r="I57" s="189" t="s">
        <v>112</v>
      </c>
      <c r="J57" s="189" t="s">
        <v>113</v>
      </c>
      <c r="K57" s="189" t="s">
        <v>186</v>
      </c>
      <c r="L57" s="170"/>
      <c r="M57" s="189" t="s">
        <v>112</v>
      </c>
      <c r="N57" s="189" t="s">
        <v>113</v>
      </c>
      <c r="O57" s="189" t="s">
        <v>186</v>
      </c>
      <c r="P57" s="170"/>
      <c r="Q57" s="189" t="s">
        <v>112</v>
      </c>
      <c r="R57" s="189" t="s">
        <v>113</v>
      </c>
      <c r="S57" s="189" t="s">
        <v>186</v>
      </c>
      <c r="T57" s="170"/>
      <c r="U57" s="189" t="s">
        <v>112</v>
      </c>
      <c r="V57" s="189" t="s">
        <v>113</v>
      </c>
      <c r="W57" s="189" t="s">
        <v>186</v>
      </c>
      <c r="X57" s="10"/>
      <c r="Z57" s="196"/>
      <c r="AA57" s="378" t="str">
        <f>CONCATENATE(RESIDENZIALE!$A38,"; ",RESIDENZIALE!$B38,"; ",RESIDENZIALE!$C38,"; ")</f>
        <v>Zona B4; d.f.≥3; Urb.Primaria; </v>
      </c>
      <c r="AB57" s="79">
        <v>3.74</v>
      </c>
      <c r="AC57" s="216" t="str">
        <f>CONCATENATE(AGRICOLTURA!$A38,"; ",AGRICOLTURA!$B38,"; ")</f>
        <v>Zona C2a; Urb.Primaria; </v>
      </c>
      <c r="AD57" s="217">
        <v>16.44</v>
      </c>
      <c r="AE57" s="80" t="str">
        <f>CONCATENATE(DIREZIONALE!$A38,"; ",DIREZIONALE!$B38,"; ",DIREZIONALE!$C38,"; ")</f>
        <v>Zona B7; 1,5≤d.f.≤3; Urb.Primaria; </v>
      </c>
      <c r="AF57" s="81">
        <v>39.01</v>
      </c>
      <c r="AG57" s="82" t="str">
        <f>CONCATENATE(COMMERCIALE!$A38,"; ",COMMERCIALE!$B38,"; ",COMMERCIALE!$C38,"; ")</f>
        <v>Zona B7; 1,5≤d.f.≤3; Urb.Primaria; </v>
      </c>
      <c r="AH57" s="83">
        <v>31.92</v>
      </c>
      <c r="AI57" s="84" t="str">
        <f>CONCATENATE(TURISMO!$A38,"; ",TURISMO!$B38,"; ",TURISMO!$C38,"; ")</f>
        <v>Zona B7; 1,5≤d.f.≤3; Urb.Primaria; </v>
      </c>
      <c r="AJ57" s="85">
        <v>10.05</v>
      </c>
      <c r="AK57" s="222" t="str">
        <f>CONCATENATE(ARTIGIANATO!$A38,"; ",ARTIGIANATO!$B38,"; ")</f>
        <v>Zona C2a; Urb.Primaria; </v>
      </c>
      <c r="AL57" s="86">
        <v>14.94</v>
      </c>
      <c r="AM57" s="86">
        <v>6.92</v>
      </c>
      <c r="AN57" s="224" t="str">
        <f>CONCATENATE(INDUSTRIA!$A38,"; ",INDUSTRIA!$B38,"; ")</f>
        <v>Zona C2a; Urb.Primaria; </v>
      </c>
      <c r="AO57" s="87">
        <v>20.55</v>
      </c>
      <c r="AP57" s="87">
        <v>6.92</v>
      </c>
    </row>
    <row r="58" spans="1:42" ht="15" customHeight="1">
      <c r="A58" s="7"/>
      <c r="B58" s="59" t="s">
        <v>96</v>
      </c>
      <c r="C58" s="59"/>
      <c r="D58" s="173"/>
      <c r="E58" s="187"/>
      <c r="F58" s="187"/>
      <c r="G58" s="187"/>
      <c r="H58" s="208">
        <f>(E58+(F58*0.6))*G58</f>
        <v>0</v>
      </c>
      <c r="I58" s="187"/>
      <c r="J58" s="187"/>
      <c r="K58" s="187"/>
      <c r="L58" s="208">
        <f>(I58+(J58*0.6))*K58</f>
        <v>0</v>
      </c>
      <c r="M58" s="187"/>
      <c r="N58" s="187"/>
      <c r="O58" s="187"/>
      <c r="P58" s="208">
        <f>(M58+(N58*0.6))*O58</f>
        <v>0</v>
      </c>
      <c r="Q58" s="187"/>
      <c r="R58" s="187"/>
      <c r="S58" s="187"/>
      <c r="T58" s="208">
        <f>(Q58+(R58*0.6))*S58</f>
        <v>0</v>
      </c>
      <c r="U58" s="187"/>
      <c r="V58" s="187"/>
      <c r="W58" s="187"/>
      <c r="X58" s="210">
        <f>(U58+(V58*0.6))*W58</f>
        <v>0</v>
      </c>
      <c r="Z58" s="196"/>
      <c r="AA58" s="378" t="str">
        <f>CONCATENATE(RESIDENZIALE!$A39,"; ",RESIDENZIALE!$B39,"; ",RESIDENZIALE!$C39,"; ")</f>
        <v>Zona B4; d.f.≥3; Urb.Secondaria; </v>
      </c>
      <c r="AB58" s="79">
        <v>6.82</v>
      </c>
      <c r="AC58" s="216" t="str">
        <f>CONCATENATE(AGRICOLTURA!$A39,"; ",AGRICOLTURA!$B39,"; ")</f>
        <v>Zona C2a; Urb.Secondaria; </v>
      </c>
      <c r="AD58" s="217">
        <v>2.05</v>
      </c>
      <c r="AE58" s="80" t="str">
        <f>CONCATENATE(DIREZIONALE!$A39,"; ",DIREZIONALE!$B39,"; ",DIREZIONALE!$C39,"; ")</f>
        <v>Zona B7; 1,5≤d.f.≤3; Urb.Secondaria; </v>
      </c>
      <c r="AF58" s="81">
        <v>26.49</v>
      </c>
      <c r="AG58" s="82" t="str">
        <f>CONCATENATE(COMMERCIALE!$A39,"; ",COMMERCIALE!$B39,"; ",COMMERCIALE!$C39,"; ")</f>
        <v>Zona B7; 1,5≤d.f.≤3; Urb.Secondaria; </v>
      </c>
      <c r="AH58" s="83">
        <v>21.68</v>
      </c>
      <c r="AI58" s="84" t="str">
        <f>CONCATENATE(TURISMO!$A39,"; ",TURISMO!$B39,"; ",TURISMO!$C39,"; ")</f>
        <v>Zona B7; 1,5≤d.f.≤3; Urb.Secondaria; </v>
      </c>
      <c r="AJ58" s="85">
        <v>12.71</v>
      </c>
      <c r="AK58" s="222" t="str">
        <f>CONCATENATE(ARTIGIANATO!$A39,"; ",ARTIGIANATO!$B39,"; ")</f>
        <v>Zona C2a; Urb.Secondaria; </v>
      </c>
      <c r="AL58" s="86">
        <v>5.6</v>
      </c>
      <c r="AM58" s="86">
        <v>6.92</v>
      </c>
      <c r="AN58" s="224" t="str">
        <f>CONCATENATE(INDUSTRIA!$A39,"; ",INDUSTRIA!$B39,"; ")</f>
        <v>Zona C2a; Urb.Secondaria; </v>
      </c>
      <c r="AO58" s="87">
        <v>16.44</v>
      </c>
      <c r="AP58" s="87">
        <v>6.92</v>
      </c>
    </row>
    <row r="59" spans="1:42" ht="15" customHeight="1">
      <c r="A59" s="7"/>
      <c r="B59" s="59" t="s">
        <v>97</v>
      </c>
      <c r="C59" s="59"/>
      <c r="D59" s="173"/>
      <c r="E59" s="187"/>
      <c r="F59" s="187"/>
      <c r="G59" s="187"/>
      <c r="H59" s="208">
        <f aca="true" t="shared" si="15" ref="H59:H66">(E59+(F59*0.6))*G59</f>
        <v>0</v>
      </c>
      <c r="I59" s="187"/>
      <c r="J59" s="187"/>
      <c r="K59" s="187"/>
      <c r="L59" s="208">
        <f aca="true" t="shared" si="16" ref="L59:L66">(I59+(J59*0.6))*K59</f>
        <v>0</v>
      </c>
      <c r="M59" s="187"/>
      <c r="N59" s="187"/>
      <c r="O59" s="187"/>
      <c r="P59" s="208">
        <f aca="true" t="shared" si="17" ref="P59:P66">(M59+(N59*0.6))*O59</f>
        <v>0</v>
      </c>
      <c r="Q59" s="187"/>
      <c r="R59" s="187"/>
      <c r="S59" s="187"/>
      <c r="T59" s="208">
        <f aca="true" t="shared" si="18" ref="T59:T66">(Q59+(R59*0.6))*S59</f>
        <v>0</v>
      </c>
      <c r="U59" s="187"/>
      <c r="V59" s="187"/>
      <c r="W59" s="187"/>
      <c r="X59" s="210">
        <f aca="true" t="shared" si="19" ref="X59:X66">(U59+(V59*0.6))*W59</f>
        <v>0</v>
      </c>
      <c r="Z59" s="196"/>
      <c r="AA59" s="378" t="str">
        <f>CONCATENATE(RESIDENZIALE!$A40,"; ",RESIDENZIALE!$B40,"; ",RESIDENZIALE!$C40,"; ")</f>
        <v>Zona B5; 1≤d.f.≤3; Urb.Primaria; </v>
      </c>
      <c r="AB59" s="79">
        <v>5.32</v>
      </c>
      <c r="AC59" s="216" t="str">
        <f>CONCATENATE(AGRICOLTURA!$A40,"; ",AGRICOLTURA!$B40,"; ")</f>
        <v>Zona D1; Urb.Primaria; </v>
      </c>
      <c r="AD59" s="217">
        <v>16.44</v>
      </c>
      <c r="AE59" s="80" t="str">
        <f>CONCATENATE(DIREZIONALE!$A40,"; ",DIREZIONALE!$B40,"; ",DIREZIONALE!$C40,"; ")</f>
        <v>Zona B7; d.f.≥3; Urb.Primaria; </v>
      </c>
      <c r="AF59" s="81">
        <v>19.4</v>
      </c>
      <c r="AG59" s="82" t="str">
        <f>CONCATENATE(COMMERCIALE!$A40,"; ",COMMERCIALE!$B40,"; ",COMMERCIALE!$C40,"; ")</f>
        <v>Zona B7; d.f.≥3; Urb.Primaria; </v>
      </c>
      <c r="AH59" s="83">
        <v>15.87</v>
      </c>
      <c r="AI59" s="84" t="str">
        <f>CONCATENATE(TURISMO!$A40,"; ",TURISMO!$B40,"; ",TURISMO!$C40,"; ")</f>
        <v>Zona B7; d.f.≥3; Urb.Primaria; </v>
      </c>
      <c r="AJ59" s="85">
        <v>10.05</v>
      </c>
      <c r="AK59" s="222" t="str">
        <f>CONCATENATE(ARTIGIANATO!$A40,"; ",ARTIGIANATO!$B40,"; ")</f>
        <v>Zona D1; Urb.Primaria; </v>
      </c>
      <c r="AL59" s="86">
        <v>14.94</v>
      </c>
      <c r="AM59" s="86">
        <v>6.92</v>
      </c>
      <c r="AN59" s="224" t="str">
        <f>CONCATENATE(INDUSTRIA!$A40,"; ",INDUSTRIA!$B40,"; ")</f>
        <v>Zona D1; Urb.Primaria; </v>
      </c>
      <c r="AO59" s="87">
        <v>18.68</v>
      </c>
      <c r="AP59" s="87">
        <v>6.92</v>
      </c>
    </row>
    <row r="60" spans="1:42" ht="15" customHeight="1">
      <c r="A60" s="7"/>
      <c r="B60" s="59" t="s">
        <v>98</v>
      </c>
      <c r="C60" s="59"/>
      <c r="D60" s="173"/>
      <c r="E60" s="187"/>
      <c r="F60" s="187"/>
      <c r="G60" s="187"/>
      <c r="H60" s="208">
        <f t="shared" si="15"/>
        <v>0</v>
      </c>
      <c r="I60" s="187"/>
      <c r="J60" s="187"/>
      <c r="K60" s="187"/>
      <c r="L60" s="208">
        <f t="shared" si="16"/>
        <v>0</v>
      </c>
      <c r="M60" s="187"/>
      <c r="N60" s="187"/>
      <c r="O60" s="187"/>
      <c r="P60" s="208">
        <f t="shared" si="17"/>
        <v>0</v>
      </c>
      <c r="Q60" s="187"/>
      <c r="R60" s="187"/>
      <c r="S60" s="187"/>
      <c r="T60" s="208">
        <f t="shared" si="18"/>
        <v>0</v>
      </c>
      <c r="U60" s="187"/>
      <c r="V60" s="187"/>
      <c r="W60" s="187"/>
      <c r="X60" s="210">
        <f t="shared" si="19"/>
        <v>0</v>
      </c>
      <c r="Y60" s="92"/>
      <c r="Z60" s="196"/>
      <c r="AA60" s="378" t="str">
        <f>CONCATENATE(RESIDENZIALE!$A41,"; ",RESIDENZIALE!$B41,"; ",RESIDENZIALE!$C41,"; ")</f>
        <v>Zona B5; 1≤d.f.≤3; Urb.Secondaria; </v>
      </c>
      <c r="AB60" s="79">
        <v>6.82</v>
      </c>
      <c r="AC60" s="216" t="str">
        <f>CONCATENATE(AGRICOLTURA!$A41,"; ",AGRICOLTURA!$B41,"; ")</f>
        <v>Zona D1; Urb.Secondaria; </v>
      </c>
      <c r="AD60" s="217">
        <v>2.05</v>
      </c>
      <c r="AE60" s="80" t="str">
        <f>CONCATENATE(DIREZIONALE!$A41,"; ",DIREZIONALE!$B41,"; ",DIREZIONALE!$C41,"; ")</f>
        <v>Zona B7; d.f.≥3; Urb.Secondaria; </v>
      </c>
      <c r="AF60" s="81">
        <v>26.49</v>
      </c>
      <c r="AG60" s="82" t="str">
        <f>CONCATENATE(COMMERCIALE!$A41,"; ",COMMERCIALE!$B41,"; ",COMMERCIALE!$C41,"; ")</f>
        <v>Zona B7; d.f.≥3; Urb.Secondaria; </v>
      </c>
      <c r="AH60" s="83">
        <v>21.68</v>
      </c>
      <c r="AI60" s="84" t="str">
        <f>CONCATENATE(TURISMO!$A41,"; ",TURISMO!$B41,"; ",TURISMO!$C41,"; ")</f>
        <v>Zona B7; d.f.≥3; Urb.Secondaria; </v>
      </c>
      <c r="AJ60" s="85">
        <v>12.71</v>
      </c>
      <c r="AK60" s="222" t="str">
        <f>CONCATENATE(ARTIGIANATO!$A41,"; ",ARTIGIANATO!$B41,"; ")</f>
        <v>Zona D1; Urb.Secondaria; </v>
      </c>
      <c r="AL60" s="86">
        <v>5.6</v>
      </c>
      <c r="AM60" s="86">
        <v>6.92</v>
      </c>
      <c r="AN60" s="224" t="str">
        <f>CONCATENATE(INDUSTRIA!$A41,"; ",INDUSTRIA!$B41,"; ")</f>
        <v>Zona D1; Urb.Secondaria; </v>
      </c>
      <c r="AO60" s="87">
        <v>14.94</v>
      </c>
      <c r="AP60" s="87">
        <v>6.92</v>
      </c>
    </row>
    <row r="61" spans="1:42" ht="15" customHeight="1">
      <c r="A61" s="7"/>
      <c r="B61" s="59" t="s">
        <v>99</v>
      </c>
      <c r="C61" s="59"/>
      <c r="D61" s="173"/>
      <c r="E61" s="187"/>
      <c r="F61" s="187"/>
      <c r="G61" s="187"/>
      <c r="H61" s="208">
        <f t="shared" si="15"/>
        <v>0</v>
      </c>
      <c r="I61" s="187"/>
      <c r="J61" s="187"/>
      <c r="K61" s="187"/>
      <c r="L61" s="208">
        <f t="shared" si="16"/>
        <v>0</v>
      </c>
      <c r="M61" s="187"/>
      <c r="N61" s="187"/>
      <c r="O61" s="187"/>
      <c r="P61" s="208">
        <f t="shared" si="17"/>
        <v>0</v>
      </c>
      <c r="Q61" s="187"/>
      <c r="R61" s="187"/>
      <c r="S61" s="187"/>
      <c r="T61" s="208">
        <f t="shared" si="18"/>
        <v>0</v>
      </c>
      <c r="U61" s="187"/>
      <c r="V61" s="187"/>
      <c r="W61" s="187"/>
      <c r="X61" s="210">
        <f t="shared" si="19"/>
        <v>0</v>
      </c>
      <c r="Y61" s="92"/>
      <c r="Z61" s="196"/>
      <c r="AA61" s="378" t="str">
        <f>CONCATENATE(RESIDENZIALE!$A42,"; ",RESIDENZIALE!$B42,"; ",RESIDENZIALE!$C42,"; ")</f>
        <v>Zona B5; d.f.&lt;1; Urb.Primaria; </v>
      </c>
      <c r="AB61" s="79">
        <v>11.21</v>
      </c>
      <c r="AC61" s="216" t="str">
        <f>CONCATENATE(AGRICOLTURA!$A42,"; ",AGRICOLTURA!$B42,"; ")</f>
        <v>Zona D1_com.; Urb.Primaria; </v>
      </c>
      <c r="AD61" s="217">
        <v>8.22</v>
      </c>
      <c r="AE61" s="80" t="str">
        <f>CONCATENATE(DIREZIONALE!$A42,"; ",DIREZIONALE!$B42,"; ",DIREZIONALE!$C42,"; ")</f>
        <v>Zona B8; d.f.&lt;1,5; Urb.Primaria; </v>
      </c>
      <c r="AF61" s="81">
        <v>64.05</v>
      </c>
      <c r="AG61" s="82" t="str">
        <f>CONCATENATE(COMMERCIALE!$A42,"; ",COMMERCIALE!$B42,"; ",COMMERCIALE!$C42,"; ")</f>
        <v>Zona B8; d.f.&lt;1,5; Urb.Primaria; </v>
      </c>
      <c r="AH61" s="83">
        <v>52.4</v>
      </c>
      <c r="AI61" s="84" t="str">
        <f>CONCATENATE(TURISMO!$A42,"; ",TURISMO!$B42,"; ",TURISMO!$C42,"; ")</f>
        <v>Zona B8; d.f.&lt;1,5; Urb.Primaria; </v>
      </c>
      <c r="AJ61" s="85">
        <v>10.05</v>
      </c>
      <c r="AK61" s="222" t="str">
        <f>CONCATENATE(ARTIGIANATO!$A42,"; ",ARTIGIANATO!$B42,"; ")</f>
        <v>Zona D1_com.; Urb.Primaria; </v>
      </c>
      <c r="AL61" s="86">
        <v>7.47</v>
      </c>
      <c r="AM61" s="86">
        <v>6.92</v>
      </c>
      <c r="AN61" s="224" t="str">
        <f>CONCATENATE(INDUSTRIA!$A42,"; ",INDUSTRIA!$B42,"; ")</f>
        <v>Zona D1_com.; Urb.Primaria; </v>
      </c>
      <c r="AO61" s="87">
        <v>9.34</v>
      </c>
      <c r="AP61" s="87">
        <v>6.92</v>
      </c>
    </row>
    <row r="62" spans="1:42" ht="15" customHeight="1">
      <c r="A62" s="7"/>
      <c r="B62" s="59" t="s">
        <v>100</v>
      </c>
      <c r="C62" s="59"/>
      <c r="D62" s="173"/>
      <c r="E62" s="187"/>
      <c r="F62" s="187"/>
      <c r="G62" s="187"/>
      <c r="H62" s="208">
        <f t="shared" si="15"/>
        <v>0</v>
      </c>
      <c r="I62" s="187"/>
      <c r="J62" s="187"/>
      <c r="K62" s="187"/>
      <c r="L62" s="208">
        <f t="shared" si="16"/>
        <v>0</v>
      </c>
      <c r="M62" s="187"/>
      <c r="N62" s="187"/>
      <c r="O62" s="187"/>
      <c r="P62" s="208">
        <f t="shared" si="17"/>
        <v>0</v>
      </c>
      <c r="Q62" s="187"/>
      <c r="R62" s="187"/>
      <c r="S62" s="187"/>
      <c r="T62" s="208">
        <f t="shared" si="18"/>
        <v>0</v>
      </c>
      <c r="U62" s="187"/>
      <c r="V62" s="187"/>
      <c r="W62" s="187"/>
      <c r="X62" s="210">
        <f t="shared" si="19"/>
        <v>0</v>
      </c>
      <c r="Z62" s="196"/>
      <c r="AA62" s="378" t="str">
        <f>CONCATENATE(RESIDENZIALE!$A43,"; ",RESIDENZIALE!$B43,"; ",RESIDENZIALE!$C43,"; ")</f>
        <v>Zona B5; d.f.&lt;1; Urb.Secondaria; </v>
      </c>
      <c r="AB62" s="79">
        <v>6.82</v>
      </c>
      <c r="AC62" s="216" t="str">
        <f>CONCATENATE(AGRICOLTURA!$A43,"; ",AGRICOLTURA!$B43,"; ")</f>
        <v>Zona D1_com.; Urb.Secondaria; </v>
      </c>
      <c r="AD62" s="217">
        <v>1.03</v>
      </c>
      <c r="AE62" s="80" t="str">
        <f>CONCATENATE(DIREZIONALE!$A43,"; ",DIREZIONALE!$B43,"; ",DIREZIONALE!$C43,"; ")</f>
        <v>Zona B8; d.f.&lt;1,5; Urb.Secondaria; </v>
      </c>
      <c r="AF62" s="81">
        <v>26.49</v>
      </c>
      <c r="AG62" s="82" t="str">
        <f>CONCATENATE(COMMERCIALE!$A43,"; ",COMMERCIALE!$B43,"; ",COMMERCIALE!$C43,"; ")</f>
        <v>Zona B8; d.f.&lt;1,5; Urb.Secondaria; </v>
      </c>
      <c r="AH62" s="83">
        <v>21.68</v>
      </c>
      <c r="AI62" s="84" t="str">
        <f>CONCATENATE(TURISMO!$A43,"; ",TURISMO!$B43,"; ",TURISMO!$C43,"; ")</f>
        <v>Zona B8; d.f.&lt;1,5; Urb.Secondaria; </v>
      </c>
      <c r="AJ62" s="85">
        <v>12.71</v>
      </c>
      <c r="AK62" s="222" t="str">
        <f>CONCATENATE(ARTIGIANATO!$A43,"; ",ARTIGIANATO!$B43,"; ")</f>
        <v>Zona D1_com.; Urb.Secondaria; </v>
      </c>
      <c r="AL62" s="86">
        <v>2.8</v>
      </c>
      <c r="AM62" s="86">
        <v>6.92</v>
      </c>
      <c r="AN62" s="224" t="str">
        <f>CONCATENATE(INDUSTRIA!$A43,"; ",INDUSTRIA!$B43,"; ")</f>
        <v>Zona D1_com.; Urb.Secondaria; </v>
      </c>
      <c r="AO62" s="87">
        <v>7.47</v>
      </c>
      <c r="AP62" s="87">
        <v>6.92</v>
      </c>
    </row>
    <row r="63" spans="1:42" ht="15" customHeight="1">
      <c r="A63" s="7"/>
      <c r="B63" s="59" t="s">
        <v>101</v>
      </c>
      <c r="C63" s="59"/>
      <c r="D63" s="173"/>
      <c r="E63" s="187"/>
      <c r="F63" s="187"/>
      <c r="G63" s="187"/>
      <c r="H63" s="208">
        <f t="shared" si="15"/>
        <v>0</v>
      </c>
      <c r="I63" s="187"/>
      <c r="J63" s="187"/>
      <c r="K63" s="187"/>
      <c r="L63" s="208">
        <f t="shared" si="16"/>
        <v>0</v>
      </c>
      <c r="M63" s="187"/>
      <c r="N63" s="187"/>
      <c r="O63" s="187"/>
      <c r="P63" s="208">
        <f t="shared" si="17"/>
        <v>0</v>
      </c>
      <c r="Q63" s="187"/>
      <c r="R63" s="187"/>
      <c r="S63" s="187"/>
      <c r="T63" s="208">
        <f t="shared" si="18"/>
        <v>0</v>
      </c>
      <c r="U63" s="187"/>
      <c r="V63" s="187"/>
      <c r="W63" s="187"/>
      <c r="X63" s="210">
        <f t="shared" si="19"/>
        <v>0</v>
      </c>
      <c r="Z63" s="196"/>
      <c r="AA63" s="378" t="str">
        <f>CONCATENATE(RESIDENZIALE!$A44,"; ",RESIDENZIALE!$B44,"; ",RESIDENZIALE!$C44,"; ")</f>
        <v>Zona B5; d.f.≥3; Urb.Primaria; </v>
      </c>
      <c r="AB63" s="79">
        <v>3.74</v>
      </c>
      <c r="AC63" s="216" t="str">
        <f>CONCATENATE(AGRICOLTURA!$A44,"; ",AGRICOLTURA!$B44,"; ")</f>
        <v>Zona D2; Urb.Primaria; </v>
      </c>
      <c r="AD63" s="217">
        <v>16.44</v>
      </c>
      <c r="AE63" s="80" t="str">
        <f>CONCATENATE(DIREZIONALE!$A44,"; ",DIREZIONALE!$B44,"; ",DIREZIONALE!$C44,"; ")</f>
        <v>Zona B9; 1,5≤d.f.≤3; Urb.Primaria; </v>
      </c>
      <c r="AF63" s="81">
        <v>39.01</v>
      </c>
      <c r="AG63" s="82" t="str">
        <f>CONCATENATE(COMMERCIALE!$A44,"; ",COMMERCIALE!$B44,"; ",COMMERCIALE!$C44,"; ")</f>
        <v>Zona B9; 1,5≤d.f.≤3; Urb.Primaria; </v>
      </c>
      <c r="AH63" s="83">
        <v>31.92</v>
      </c>
      <c r="AI63" s="84" t="str">
        <f>CONCATENATE(TURISMO!$A44,"; ",TURISMO!$B44,"; ",TURISMO!$C44,"; ")</f>
        <v>Zona B9; 1,5≤d.f.≤3; Urb.Primaria; </v>
      </c>
      <c r="AJ63" s="85">
        <v>10.05</v>
      </c>
      <c r="AK63" s="222" t="str">
        <f>CONCATENATE(ARTIGIANATO!$A44,"; ",ARTIGIANATO!$B44,"; ")</f>
        <v>Zona D2; Urb.Primaria; </v>
      </c>
      <c r="AL63" s="86">
        <v>14.94</v>
      </c>
      <c r="AM63" s="86">
        <v>6.92</v>
      </c>
      <c r="AN63" s="224" t="str">
        <f>CONCATENATE(INDUSTRIA!$A44,"; ",INDUSTRIA!$B44,"; ")</f>
        <v>Zona D2; Urb.Primaria; </v>
      </c>
      <c r="AO63" s="87">
        <v>18.68</v>
      </c>
      <c r="AP63" s="87">
        <v>6.92</v>
      </c>
    </row>
    <row r="64" spans="1:42" ht="15" customHeight="1">
      <c r="A64" s="7"/>
      <c r="B64" s="59" t="s">
        <v>102</v>
      </c>
      <c r="C64" s="59"/>
      <c r="D64" s="173"/>
      <c r="E64" s="187"/>
      <c r="F64" s="187"/>
      <c r="G64" s="187"/>
      <c r="H64" s="208">
        <f t="shared" si="15"/>
        <v>0</v>
      </c>
      <c r="I64" s="187"/>
      <c r="J64" s="187"/>
      <c r="K64" s="187"/>
      <c r="L64" s="208">
        <f t="shared" si="16"/>
        <v>0</v>
      </c>
      <c r="M64" s="187"/>
      <c r="N64" s="187"/>
      <c r="O64" s="187"/>
      <c r="P64" s="208">
        <f t="shared" si="17"/>
        <v>0</v>
      </c>
      <c r="Q64" s="187"/>
      <c r="R64" s="187"/>
      <c r="S64" s="187"/>
      <c r="T64" s="208">
        <f t="shared" si="18"/>
        <v>0</v>
      </c>
      <c r="U64" s="187"/>
      <c r="V64" s="187"/>
      <c r="W64" s="187"/>
      <c r="X64" s="210">
        <f t="shared" si="19"/>
        <v>0</v>
      </c>
      <c r="Z64" s="196"/>
      <c r="AA64" s="378" t="str">
        <f>CONCATENATE(RESIDENZIALE!$A45,"; ",RESIDENZIALE!$B45,"; ",RESIDENZIALE!$C45,"; ")</f>
        <v>Zona B5; d.f.≥3; Urb.Secondaria; </v>
      </c>
      <c r="AB64" s="79">
        <v>6.82</v>
      </c>
      <c r="AC64" s="216" t="str">
        <f>CONCATENATE(AGRICOLTURA!$A45,"; ",AGRICOLTURA!$B45,"; ")</f>
        <v>Zona D2; Urb.Secondaria; </v>
      </c>
      <c r="AD64" s="217">
        <v>2.05</v>
      </c>
      <c r="AE64" s="80" t="str">
        <f>CONCATENATE(DIREZIONALE!$A45,"; ",DIREZIONALE!$B45,"; ",DIREZIONALE!$C45,"; ")</f>
        <v>Zona B9; 1,5≤d.f.≤3; Urb.Secondaria; </v>
      </c>
      <c r="AF64" s="81">
        <v>26.49</v>
      </c>
      <c r="AG64" s="82" t="str">
        <f>CONCATENATE(COMMERCIALE!$A45,"; ",COMMERCIALE!$B45,"; ",COMMERCIALE!$C45,"; ")</f>
        <v>Zona B9; 1,5≤d.f.≤3; Urb.Secondaria; </v>
      </c>
      <c r="AH64" s="83">
        <v>21.68</v>
      </c>
      <c r="AI64" s="84" t="str">
        <f>CONCATENATE(TURISMO!$A45,"; ",TURISMO!$B45,"; ",TURISMO!$C45,"; ")</f>
        <v>Zona B9; 1,5≤d.f.≤3; Urb.Secondaria; </v>
      </c>
      <c r="AJ64" s="85">
        <v>12.71</v>
      </c>
      <c r="AK64" s="222" t="str">
        <f>CONCATENATE(ARTIGIANATO!$A45,"; ",ARTIGIANATO!$B45,"; ")</f>
        <v>Zona D2; Urb.Secondaria; </v>
      </c>
      <c r="AL64" s="86">
        <v>5.6</v>
      </c>
      <c r="AM64" s="86">
        <v>6.92</v>
      </c>
      <c r="AN64" s="224" t="str">
        <f>CONCATENATE(INDUSTRIA!$A45,"; ",INDUSTRIA!$B45,"; ")</f>
        <v>Zona D2; Urb.Secondaria; </v>
      </c>
      <c r="AO64" s="87">
        <v>14.94</v>
      </c>
      <c r="AP64" s="87">
        <v>6.92</v>
      </c>
    </row>
    <row r="65" spans="1:42" ht="15" customHeight="1">
      <c r="A65" s="7"/>
      <c r="B65" s="59" t="s">
        <v>91</v>
      </c>
      <c r="C65" s="59"/>
      <c r="D65" s="173"/>
      <c r="E65" s="187"/>
      <c r="F65" s="187"/>
      <c r="G65" s="187"/>
      <c r="H65" s="208">
        <f t="shared" si="15"/>
        <v>0</v>
      </c>
      <c r="I65" s="187"/>
      <c r="J65" s="187"/>
      <c r="K65" s="187"/>
      <c r="L65" s="208">
        <f t="shared" si="16"/>
        <v>0</v>
      </c>
      <c r="M65" s="187"/>
      <c r="N65" s="187"/>
      <c r="O65" s="187"/>
      <c r="P65" s="208">
        <f t="shared" si="17"/>
        <v>0</v>
      </c>
      <c r="Q65" s="187"/>
      <c r="R65" s="187"/>
      <c r="S65" s="187"/>
      <c r="T65" s="208">
        <f t="shared" si="18"/>
        <v>0</v>
      </c>
      <c r="U65" s="187"/>
      <c r="V65" s="187"/>
      <c r="W65" s="187"/>
      <c r="X65" s="210">
        <f t="shared" si="19"/>
        <v>0</v>
      </c>
      <c r="Z65" s="196"/>
      <c r="AA65" s="378" t="str">
        <f>CONCATENATE(RESIDENZIALE!$A46,"; ",RESIDENZIALE!$B46,"; ",RESIDENZIALE!$C46,"; ")</f>
        <v>Zona B6; 1≤d.f.≤3; Urb.Primaria; </v>
      </c>
      <c r="AB65" s="79">
        <v>5.32</v>
      </c>
      <c r="AC65" s="216" t="str">
        <f>CONCATENATE(AGRICOLTURA!$A46,"; ",AGRICOLTURA!$B46,"; ")</f>
        <v>Zona D2_com.; Urb.Primaria; </v>
      </c>
      <c r="AD65" s="217">
        <v>8.22</v>
      </c>
      <c r="AE65" s="80" t="str">
        <f>CONCATENATE(DIREZIONALE!$A46,"; ",DIREZIONALE!$B46,"; ",DIREZIONALE!$C46,"; ")</f>
        <v>Zona B9; d.f.≥3; Urb.Primaria; </v>
      </c>
      <c r="AF65" s="81">
        <v>19.4</v>
      </c>
      <c r="AG65" s="82" t="str">
        <f>CONCATENATE(COMMERCIALE!$A46,"; ",COMMERCIALE!$B46,"; ",COMMERCIALE!$C46,"; ")</f>
        <v>Zona B9; d.f.≥3; Urb.Primaria; </v>
      </c>
      <c r="AH65" s="83">
        <v>15.87</v>
      </c>
      <c r="AI65" s="84" t="str">
        <f>CONCATENATE(TURISMO!$A46,"; ",TURISMO!$B46,"; ",TURISMO!$C46,"; ")</f>
        <v>Zona B9; d.f.≥3; Urb.Primaria; </v>
      </c>
      <c r="AJ65" s="85">
        <v>10.05</v>
      </c>
      <c r="AK65" s="222" t="str">
        <f>CONCATENATE(ARTIGIANATO!$A46,"; ",ARTIGIANATO!$B46,"; ")</f>
        <v>Zona D2_com.; Urb.Primaria; </v>
      </c>
      <c r="AL65" s="86">
        <v>7.47</v>
      </c>
      <c r="AM65" s="86">
        <v>6.92</v>
      </c>
      <c r="AN65" s="224" t="str">
        <f>CONCATENATE(INDUSTRIA!$A46,"; ",INDUSTRIA!$B46,"; ")</f>
        <v>Zona D2_com.; Urb.Primaria; </v>
      </c>
      <c r="AO65" s="87">
        <v>9.34</v>
      </c>
      <c r="AP65" s="87">
        <v>6.92</v>
      </c>
    </row>
    <row r="66" spans="1:42" ht="15" customHeight="1" thickBot="1">
      <c r="A66" s="7"/>
      <c r="B66" s="59" t="s">
        <v>92</v>
      </c>
      <c r="C66" s="59"/>
      <c r="D66" s="173"/>
      <c r="E66" s="188"/>
      <c r="F66" s="188"/>
      <c r="G66" s="188"/>
      <c r="H66" s="208">
        <f t="shared" si="15"/>
        <v>0</v>
      </c>
      <c r="I66" s="188"/>
      <c r="J66" s="188"/>
      <c r="K66" s="188"/>
      <c r="L66" s="208">
        <f t="shared" si="16"/>
        <v>0</v>
      </c>
      <c r="M66" s="188"/>
      <c r="N66" s="188"/>
      <c r="O66" s="188"/>
      <c r="P66" s="208">
        <f t="shared" si="17"/>
        <v>0</v>
      </c>
      <c r="Q66" s="188"/>
      <c r="R66" s="188"/>
      <c r="S66" s="188"/>
      <c r="T66" s="208">
        <f t="shared" si="18"/>
        <v>0</v>
      </c>
      <c r="U66" s="188"/>
      <c r="V66" s="188"/>
      <c r="W66" s="188"/>
      <c r="X66" s="210">
        <f t="shared" si="19"/>
        <v>0</v>
      </c>
      <c r="Y66" s="92"/>
      <c r="Z66" s="196"/>
      <c r="AA66" s="378" t="str">
        <f>CONCATENATE(RESIDENZIALE!$A47,"; ",RESIDENZIALE!$B47,"; ",RESIDENZIALE!$C47,"; ")</f>
        <v>Zona B6; 1≤d.f.≤3; Urb.Secondaria; </v>
      </c>
      <c r="AB66" s="79">
        <v>6.82</v>
      </c>
      <c r="AC66" s="216" t="str">
        <f>CONCATENATE(AGRICOLTURA!$A47,"; ",AGRICOLTURA!$B47,"; ")</f>
        <v>Zona D2_com.; Urb.Secondaria; </v>
      </c>
      <c r="AD66" s="217">
        <v>1.03</v>
      </c>
      <c r="AE66" s="80" t="str">
        <f>CONCATENATE(DIREZIONALE!$A47,"; ",DIREZIONALE!$B47,"; ",DIREZIONALE!$C47,"; ")</f>
        <v>Zona B9; d.f.≥3; Urb.Secondaria; </v>
      </c>
      <c r="AF66" s="81">
        <v>26.49</v>
      </c>
      <c r="AG66" s="82" t="str">
        <f>CONCATENATE(COMMERCIALE!$A47,"; ",COMMERCIALE!$B47,"; ",COMMERCIALE!$C47,"; ")</f>
        <v>Zona B9; d.f.≥3; Urb.Secondaria; </v>
      </c>
      <c r="AH66" s="83">
        <v>21.68</v>
      </c>
      <c r="AI66" s="84" t="str">
        <f>CONCATENATE(TURISMO!$A47,"; ",TURISMO!$B47,"; ",TURISMO!$C47,"; ")</f>
        <v>Zona B9; d.f.≥3; Urb.Secondaria; </v>
      </c>
      <c r="AJ66" s="85">
        <v>12.71</v>
      </c>
      <c r="AK66" s="222" t="str">
        <f>CONCATENATE(ARTIGIANATO!$A47,"; ",ARTIGIANATO!$B47,"; ")</f>
        <v>Zona D2_com.; Urb.Secondaria; </v>
      </c>
      <c r="AL66" s="86">
        <v>2.8</v>
      </c>
      <c r="AM66" s="86">
        <v>6.92</v>
      </c>
      <c r="AN66" s="224" t="str">
        <f>CONCATENATE(INDUSTRIA!$A47,"; ",INDUSTRIA!$B47,"; ")</f>
        <v>Zona D2_com.; Urb.Secondaria; </v>
      </c>
      <c r="AO66" s="87">
        <v>7.47</v>
      </c>
      <c r="AP66" s="87">
        <v>6.92</v>
      </c>
    </row>
    <row r="67" spans="1:42" ht="19.5" customHeight="1" thickTop="1">
      <c r="A67" s="7"/>
      <c r="B67" s="20"/>
      <c r="C67" s="20"/>
      <c r="D67" s="175"/>
      <c r="E67" s="97"/>
      <c r="F67" s="97"/>
      <c r="G67" s="97"/>
      <c r="H67" s="97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10"/>
      <c r="Y67" s="92"/>
      <c r="AA67" s="78" t="str">
        <f>CONCATENATE(RESIDENZIALE!$A48,"; ",RESIDENZIALE!$B48,"; ",RESIDENZIALE!$C48,"; ")</f>
        <v>Zona B6; d.f.&lt;1; Urb.Primaria; </v>
      </c>
      <c r="AB67" s="79">
        <v>11.21</v>
      </c>
      <c r="AC67" s="216" t="str">
        <f>CONCATENATE(AGRICOLTURA!$A48,"; ",AGRICOLTURA!$B48,"; ")</f>
        <v>Zona D3; Urb.Primaria; </v>
      </c>
      <c r="AD67" s="217">
        <v>16.44</v>
      </c>
      <c r="AE67" s="80" t="str">
        <f>CONCATENATE(DIREZIONALE!$A48,"; ",DIREZIONALE!$B48,"; ",DIREZIONALE!$C48,"; ")</f>
        <v>Zona Ba; 1,5≤d.f.≤3; Urb.Primaria; </v>
      </c>
      <c r="AF67" s="81">
        <v>39.01</v>
      </c>
      <c r="AG67" s="82" t="str">
        <f>CONCATENATE(COMMERCIALE!$A48,"; ",COMMERCIALE!$B48,"; ",COMMERCIALE!$C48,"; ")</f>
        <v>Zona Ba; 1,5≤d.f.≤3; Urb.Primaria; </v>
      </c>
      <c r="AH67" s="83">
        <v>31.92</v>
      </c>
      <c r="AI67" s="84" t="str">
        <f>CONCATENATE(TURISMO!$A48,"; ",TURISMO!$B48,"; ",TURISMO!$C48,"; ")</f>
        <v>Zona Ba; 1,5≤d.f.≤3; Urb.Primaria; </v>
      </c>
      <c r="AJ67" s="85">
        <v>10.05</v>
      </c>
      <c r="AK67" s="222" t="str">
        <f>CONCATENATE(ARTIGIANATO!$A48,"; ",ARTIGIANATO!$B48,"; ")</f>
        <v>Zona D3; Urb.Primaria; </v>
      </c>
      <c r="AL67" s="86">
        <v>14.94</v>
      </c>
      <c r="AM67" s="86">
        <v>6.92</v>
      </c>
      <c r="AN67" s="224" t="str">
        <f>CONCATENATE(INDUSTRIA!$A48,"; ",INDUSTRIA!$B48,"; ")</f>
        <v>Zona D3; Urb.Primaria; </v>
      </c>
      <c r="AO67" s="87">
        <v>18.68</v>
      </c>
      <c r="AP67" s="87">
        <v>6.92</v>
      </c>
    </row>
    <row r="68" spans="1:42" ht="19.5" customHeight="1" thickBot="1">
      <c r="A68" s="7"/>
      <c r="B68" s="11" t="s">
        <v>189</v>
      </c>
      <c r="C68" s="11"/>
      <c r="D68" s="174" t="s">
        <v>108</v>
      </c>
      <c r="E68" s="501">
        <f>SUM(E22:E30,I22:I30,M22:M30,Q22:Q30,U22:U30,E34:E42,I34:I42,M34:M42,Q34:Q42,U34:U42,E46:E54,I46:I54,M46:M54,Q46:Q54,U46:U54,E58:E66,I58:I66,M58:M66,Q58:Q66,U58:U66)</f>
        <v>0</v>
      </c>
      <c r="F68" s="502"/>
      <c r="G68" s="183"/>
      <c r="H68" s="183"/>
      <c r="I68" s="11"/>
      <c r="J68" s="11"/>
      <c r="K68" s="20"/>
      <c r="L68" s="20"/>
      <c r="M68" s="204" t="str">
        <f>IF(ISNUMBER(FIND("Urb.Primaria",$E$7)),"ONERI PRIMARI","ONERI SECONDARI")</f>
        <v>ONERI PRIMARI</v>
      </c>
      <c r="N68" s="20"/>
      <c r="O68" s="20"/>
      <c r="P68" s="169"/>
      <c r="Q68" s="20"/>
      <c r="R68" s="23" t="s">
        <v>93</v>
      </c>
      <c r="S68" s="383" t="s">
        <v>157</v>
      </c>
      <c r="T68" s="208">
        <f>IF($R$7="Euro / mc",($E$74*$U$7),IF($R$7="Euro / mq",($E$72*$U$7)))*($U$18/100)</f>
        <v>0</v>
      </c>
      <c r="U68" s="496">
        <f>IF($S$68="-",$T$68*-1,IF($S$68="+",$T$68*1))</f>
        <v>0</v>
      </c>
      <c r="V68" s="497"/>
      <c r="W68" s="376">
        <f>U68</f>
        <v>0</v>
      </c>
      <c r="X68" s="10"/>
      <c r="Z68" s="371" t="s">
        <v>311</v>
      </c>
      <c r="AA68" s="78" t="str">
        <f>CONCATENATE(RESIDENZIALE!$A49,"; ",RESIDENZIALE!$B49,"; ",RESIDENZIALE!$C49,"; ")</f>
        <v>Zona B6; d.f.&lt;1; Urb.Secondaria; </v>
      </c>
      <c r="AB68" s="79">
        <v>6.82</v>
      </c>
      <c r="AC68" s="216" t="str">
        <f>CONCATENATE(AGRICOLTURA!$A49,"; ",AGRICOLTURA!$B49,"; ")</f>
        <v>Zona D3; Urb.Secondaria; </v>
      </c>
      <c r="AD68" s="217">
        <v>2.05</v>
      </c>
      <c r="AE68" s="80" t="str">
        <f>CONCATENATE(DIREZIONALE!$A49,"; ",DIREZIONALE!$B49,"; ",DIREZIONALE!$C49,"; ")</f>
        <v>Zona Ba; 1,5≤d.f.≤3; Urb.Secondaria; </v>
      </c>
      <c r="AF68" s="81">
        <v>26.49</v>
      </c>
      <c r="AG68" s="82" t="str">
        <f>CONCATENATE(COMMERCIALE!$A49,"; ",COMMERCIALE!$B49,"; ",COMMERCIALE!$C49,"; ")</f>
        <v>Zona Ba; 1,5≤d.f.≤3; Urb.Secondaria; </v>
      </c>
      <c r="AH68" s="83">
        <v>21.68</v>
      </c>
      <c r="AI68" s="84" t="str">
        <f>CONCATENATE(TURISMO!$A49,"; ",TURISMO!$B49,"; ",TURISMO!$C49,"; ")</f>
        <v>Zona Ba; 1,5≤d.f.≤3; Urb.Secondaria; </v>
      </c>
      <c r="AJ68" s="85">
        <v>12.71</v>
      </c>
      <c r="AK68" s="222" t="str">
        <f>CONCATENATE(ARTIGIANATO!$A49,"; ",ARTIGIANATO!$B49,"; ")</f>
        <v>Zona D3; Urb.Secondaria; </v>
      </c>
      <c r="AL68" s="86">
        <v>5.6</v>
      </c>
      <c r="AM68" s="86">
        <v>6.92</v>
      </c>
      <c r="AN68" s="224" t="str">
        <f>CONCATENATE(INDUSTRIA!$A49,"; ",INDUSTRIA!$B49,"; ")</f>
        <v>Zona D3; Urb.Secondaria; </v>
      </c>
      <c r="AO68" s="87">
        <v>14.94</v>
      </c>
      <c r="AP68" s="87">
        <v>6.92</v>
      </c>
    </row>
    <row r="69" spans="1:42" ht="15" customHeight="1">
      <c r="A69" s="7"/>
      <c r="B69" s="8"/>
      <c r="C69" s="8"/>
      <c r="D69" s="176"/>
      <c r="E69" s="9"/>
      <c r="F69" s="9"/>
      <c r="G69" s="9"/>
      <c r="H69" s="9"/>
      <c r="I69" s="59"/>
      <c r="J69" s="59"/>
      <c r="K69" s="20"/>
      <c r="L69" s="20"/>
      <c r="M69" s="59"/>
      <c r="N69" s="20"/>
      <c r="O69" s="20"/>
      <c r="P69" s="59"/>
      <c r="Q69" s="20"/>
      <c r="R69" s="23"/>
      <c r="S69" s="20"/>
      <c r="T69" s="208"/>
      <c r="U69" s="8"/>
      <c r="V69" s="8"/>
      <c r="W69" s="200"/>
      <c r="X69" s="10"/>
      <c r="Z69" s="372" t="s">
        <v>157</v>
      </c>
      <c r="AA69" s="78" t="str">
        <f>CONCATENATE(RESIDENZIALE!$A50,"; ",RESIDENZIALE!$B50,"; ",RESIDENZIALE!$C50,"; ")</f>
        <v>Zona B6; d.f.≥3; Urb.Primaria; </v>
      </c>
      <c r="AB69" s="79">
        <v>3.74</v>
      </c>
      <c r="AC69" s="216" t="str">
        <f>CONCATENATE(AGRICOLTURA!$A50,"; ",AGRICOLTURA!$B50,"; ")</f>
        <v>Zona D3_com.; Urb.Primaria; </v>
      </c>
      <c r="AD69" s="217">
        <v>8.22</v>
      </c>
      <c r="AE69" s="80" t="str">
        <f>CONCATENATE(DIREZIONALE!$A50,"; ",DIREZIONALE!$B50,"; ",DIREZIONALE!$C50,"; ")</f>
        <v>Zona Ba; d.f.≥3; Urb.Primaria; </v>
      </c>
      <c r="AF69" s="81">
        <v>19.4</v>
      </c>
      <c r="AG69" s="82" t="str">
        <f>CONCATENATE(COMMERCIALE!$A50,"; ",COMMERCIALE!$B50,"; ",COMMERCIALE!$C50,"; ")</f>
        <v>Zona Ba; d.f.≥3; Urb.Primaria; </v>
      </c>
      <c r="AH69" s="83">
        <v>15.87</v>
      </c>
      <c r="AI69" s="84" t="str">
        <f>CONCATENATE(TURISMO!$A50,"; ",TURISMO!$B50,"; ",TURISMO!$C50,"; ")</f>
        <v>Zona Ba; d.f.≥3; Urb.Primaria; </v>
      </c>
      <c r="AJ69" s="85">
        <v>10.05</v>
      </c>
      <c r="AK69" s="222" t="str">
        <f>CONCATENATE(ARTIGIANATO!$A50,"; ",ARTIGIANATO!$B50,"; ")</f>
        <v>Zona D3_com.; Urb.Primaria; </v>
      </c>
      <c r="AL69" s="86">
        <v>7.47</v>
      </c>
      <c r="AM69" s="86">
        <v>6.92</v>
      </c>
      <c r="AN69" s="224" t="str">
        <f>CONCATENATE(INDUSTRIA!$A50,"; ",INDUSTRIA!$B50,"; ")</f>
        <v>Zona D3_com.; Urb.Primaria; </v>
      </c>
      <c r="AO69" s="87">
        <v>9.34</v>
      </c>
      <c r="AP69" s="87">
        <v>6.92</v>
      </c>
    </row>
    <row r="70" spans="1:42" ht="19.5" customHeight="1" thickBot="1">
      <c r="A70" s="7"/>
      <c r="B70" s="11" t="s">
        <v>190</v>
      </c>
      <c r="C70" s="11"/>
      <c r="D70" s="174" t="s">
        <v>108</v>
      </c>
      <c r="E70" s="501">
        <f>SUM(F22:F30,J22:J30,N22:N30,R22:R30,V22:V30,F34:F42,J34:J42,N34:N42,R34:R42,V34:V42,F46:F54,J46:J54,N46:N54,R46:R54,V46:V54,F58:F66,J58:J66,N58:N66,R58:R66,V58:V66)</f>
        <v>0</v>
      </c>
      <c r="F70" s="502"/>
      <c r="G70" s="183"/>
      <c r="H70" s="183"/>
      <c r="I70" s="11"/>
      <c r="J70" s="11"/>
      <c r="K70" s="20"/>
      <c r="L70" s="20"/>
      <c r="M70" s="204" t="str">
        <f>IF(ISNUMBER(FIND("Urb.Primaria",$E$8)),"ONERI PRIMARI","ONERI SECONDARI")</f>
        <v>ONERI PRIMARI</v>
      </c>
      <c r="N70" s="20"/>
      <c r="O70" s="20"/>
      <c r="P70" s="169"/>
      <c r="Q70" s="20"/>
      <c r="R70" s="23" t="s">
        <v>93</v>
      </c>
      <c r="S70" s="383" t="s">
        <v>157</v>
      </c>
      <c r="T70" s="208">
        <f>IF($R$8="Euro / mc",($E$74*$U$8),IF($R$8="Euro / mq",($E$72*$U$8)))*($U$18/100)</f>
        <v>0</v>
      </c>
      <c r="U70" s="496">
        <f>IF($S$70="-",$T$70*-1,IF($S$70="+",$T$70*1))</f>
        <v>0</v>
      </c>
      <c r="V70" s="497"/>
      <c r="W70" s="377">
        <f>U70</f>
        <v>0</v>
      </c>
      <c r="X70" s="10"/>
      <c r="Z70" s="373" t="s">
        <v>312</v>
      </c>
      <c r="AA70" s="78" t="str">
        <f>CONCATENATE(RESIDENZIALE!$A51,"; ",RESIDENZIALE!$B51,"; ",RESIDENZIALE!$C51,"; ")</f>
        <v>Zona B6; d.f.≥3; Urb.Secondaria; </v>
      </c>
      <c r="AB70" s="79">
        <v>6.82</v>
      </c>
      <c r="AC70" s="216" t="str">
        <f>CONCATENATE(AGRICOLTURA!$A51,"; ",AGRICOLTURA!$B51,"; ")</f>
        <v>Zona D3_com.; Urb.Secondaria; </v>
      </c>
      <c r="AD70" s="217">
        <v>1.03</v>
      </c>
      <c r="AE70" s="80" t="str">
        <f>CONCATENATE(DIREZIONALE!$A51,"; ",DIREZIONALE!$B51,"; ",DIREZIONALE!$C51,"; ")</f>
        <v>Zona Ba; d.f.≥3; Urb.Secondaria; </v>
      </c>
      <c r="AF70" s="81">
        <v>26.49</v>
      </c>
      <c r="AG70" s="82" t="str">
        <f>CONCATENATE(COMMERCIALE!$A51,"; ",COMMERCIALE!$B51,"; ",COMMERCIALE!$C51,"; ")</f>
        <v>Zona Ba; d.f.≥3; Urb.Secondaria; </v>
      </c>
      <c r="AH70" s="83">
        <v>21.68</v>
      </c>
      <c r="AI70" s="84" t="str">
        <f>CONCATENATE(TURISMO!$A51,"; ",TURISMO!$B51,"; ",TURISMO!$C51,"; ")</f>
        <v>Zona Ba; d.f.≥3; Urb.Secondaria; </v>
      </c>
      <c r="AJ70" s="85">
        <v>12.71</v>
      </c>
      <c r="AK70" s="222" t="str">
        <f>CONCATENATE(ARTIGIANATO!$A51,"; ",ARTIGIANATO!$B51,"; ")</f>
        <v>Zona D3_com.; Urb.Secondaria; </v>
      </c>
      <c r="AL70" s="86">
        <v>2.8</v>
      </c>
      <c r="AM70" s="86">
        <v>6.92</v>
      </c>
      <c r="AN70" s="224" t="str">
        <f>CONCATENATE(INDUSTRIA!$A51,"; ",INDUSTRIA!$B51,"; ")</f>
        <v>Zona D3_com.; Urb.Secondaria; </v>
      </c>
      <c r="AO70" s="87">
        <v>7.47</v>
      </c>
      <c r="AP70" s="87">
        <v>6.92</v>
      </c>
    </row>
    <row r="71" spans="1:42" ht="15" customHeight="1">
      <c r="A71" s="7"/>
      <c r="B71" s="8"/>
      <c r="C71" s="8"/>
      <c r="D71" s="8"/>
      <c r="E71" s="9"/>
      <c r="F71" s="9"/>
      <c r="G71" s="9"/>
      <c r="H71" s="9"/>
      <c r="I71" s="59"/>
      <c r="J71" s="59"/>
      <c r="K71" s="20"/>
      <c r="L71" s="20"/>
      <c r="M71" s="59"/>
      <c r="N71" s="20"/>
      <c r="O71" s="20"/>
      <c r="P71" s="59"/>
      <c r="Q71" s="20"/>
      <c r="R71" s="23"/>
      <c r="S71" s="20"/>
      <c r="T71" s="23"/>
      <c r="U71" s="8"/>
      <c r="V71" s="8"/>
      <c r="W71" s="8"/>
      <c r="X71" s="10"/>
      <c r="AA71" s="78" t="str">
        <f>CONCATENATE(RESIDENZIALE!$A52,"; ",RESIDENZIALE!$B52,"; ",RESIDENZIALE!$C52,"; ")</f>
        <v>Zona B7; 1≤d.f.≤3; Urb.Primaria; </v>
      </c>
      <c r="AB71" s="79">
        <v>5.32</v>
      </c>
      <c r="AC71" s="216" t="str">
        <f>CONCATENATE(AGRICOLTURA!$A52,"; ",AGRICOLTURA!$B52,"; ")</f>
        <v>Zona D5; Urb.Primaria; </v>
      </c>
      <c r="AD71" s="217">
        <v>16.44</v>
      </c>
      <c r="AE71" s="80" t="str">
        <f>CONCATENATE(DIREZIONALE!$A52,"; ",DIREZIONALE!$B52,"; ",DIREZIONALE!$C52,"; ")</f>
        <v>Zona C1; 1,5≤d.f.≤3; Urb.Primaria; </v>
      </c>
      <c r="AF71" s="81">
        <v>42.56</v>
      </c>
      <c r="AG71" s="82" t="str">
        <f>CONCATENATE(COMMERCIALE!$A52,"; ",COMMERCIALE!$B52,"; ",COMMERCIALE!$C52,"; ")</f>
        <v>Zona C1; 1,5≤d.f.≤3; Urb.Primaria; </v>
      </c>
      <c r="AH71" s="83">
        <v>31.92</v>
      </c>
      <c r="AI71" s="84" t="str">
        <f>CONCATENATE(TURISMO!$A52,"; ",TURISMO!$B52,"; ",TURISMO!$C52,"; ")</f>
        <v>Zona C1; 1,5≤d.f.≤3; Urb.Primaria; </v>
      </c>
      <c r="AJ71" s="85">
        <v>12.06</v>
      </c>
      <c r="AK71" s="222" t="str">
        <f>CONCATENATE(ARTIGIANATO!$A52,"; ",ARTIGIANATO!$B52,"; ")</f>
        <v>Zona D5; Urb.Primaria; </v>
      </c>
      <c r="AL71" s="86">
        <v>14.94</v>
      </c>
      <c r="AM71" s="86">
        <v>6.92</v>
      </c>
      <c r="AN71" s="224" t="str">
        <f>CONCATENATE(INDUSTRIA!$A52,"; ",INDUSTRIA!$B52,"; ")</f>
        <v>Zona D5; Urb.Primaria; </v>
      </c>
      <c r="AO71" s="87">
        <v>18.68</v>
      </c>
      <c r="AP71" s="87">
        <v>6.92</v>
      </c>
    </row>
    <row r="72" spans="1:42" ht="19.5" customHeight="1" thickBot="1">
      <c r="A72" s="7"/>
      <c r="B72" s="506" t="s">
        <v>94</v>
      </c>
      <c r="C72" s="506"/>
      <c r="D72" s="174" t="s">
        <v>108</v>
      </c>
      <c r="E72" s="501">
        <f>$E$68+($E$70*0.6)</f>
        <v>0</v>
      </c>
      <c r="F72" s="502"/>
      <c r="G72" s="97"/>
      <c r="H72" s="97"/>
      <c r="I72" s="20"/>
      <c r="J72" s="20"/>
      <c r="K72" s="20"/>
      <c r="L72" s="20"/>
      <c r="M72" s="204" t="s">
        <v>104</v>
      </c>
      <c r="N72" s="20"/>
      <c r="O72" s="20"/>
      <c r="P72" s="169"/>
      <c r="Q72" s="20"/>
      <c r="R72" s="23" t="s">
        <v>93</v>
      </c>
      <c r="S72" s="20"/>
      <c r="T72" s="23"/>
      <c r="U72" s="496">
        <f>$U$9*$E$72</f>
        <v>0</v>
      </c>
      <c r="V72" s="497"/>
      <c r="W72" s="185"/>
      <c r="X72" s="10"/>
      <c r="Y72" s="92"/>
      <c r="Z72" s="380" t="s">
        <v>309</v>
      </c>
      <c r="AA72" s="78" t="str">
        <f>CONCATENATE(RESIDENZIALE!$A53,"; ",RESIDENZIALE!$B53,"; ",RESIDENZIALE!$C53,"; ")</f>
        <v>Zona B7; 1≤d.f.≤3; Urb.Secondaria; </v>
      </c>
      <c r="AB72" s="79">
        <v>6.82</v>
      </c>
      <c r="AC72" s="216" t="str">
        <f>CONCATENATE(AGRICOLTURA!$A53,"; ",AGRICOLTURA!$B53,"; ")</f>
        <v>Zona D5; Urb.Secondaria; </v>
      </c>
      <c r="AD72" s="217">
        <v>2.05</v>
      </c>
      <c r="AE72" s="80" t="str">
        <f>CONCATENATE(DIREZIONALE!$A53,"; ",DIREZIONALE!$B53,"; ",DIREZIONALE!$C53,"; ")</f>
        <v>Zona C1; 1,5≤d.f.≤3; Urb.Secondaria; </v>
      </c>
      <c r="AF72" s="81">
        <v>28.9</v>
      </c>
      <c r="AG72" s="82" t="str">
        <f>CONCATENATE(COMMERCIALE!$A53,"; ",COMMERCIALE!$B53,"; ",COMMERCIALE!$C53,"; ")</f>
        <v>Zona C1; 1,5≤d.f.≤3; Urb.Secondaria; </v>
      </c>
      <c r="AH72" s="83">
        <v>21.68</v>
      </c>
      <c r="AI72" s="84" t="str">
        <f>CONCATENATE(TURISMO!$A53,"; ",TURISMO!$B53,"; ",TURISMO!$C53,"; ")</f>
        <v>Zona C1; 1,5≤d.f.≤3; Urb.Secondaria; </v>
      </c>
      <c r="AJ72" s="85">
        <v>15.25</v>
      </c>
      <c r="AK72" s="222" t="str">
        <f>CONCATENATE(ARTIGIANATO!$A53,"; ",ARTIGIANATO!$B53,"; ")</f>
        <v>Zona D5; Urb.Secondaria; </v>
      </c>
      <c r="AL72" s="86">
        <v>5.6</v>
      </c>
      <c r="AM72" s="86">
        <v>6.92</v>
      </c>
      <c r="AN72" s="224" t="str">
        <f>CONCATENATE(INDUSTRIA!$A53,"; ",INDUSTRIA!$B53,"; ")</f>
        <v>Zona D5; Urb.Secondaria; </v>
      </c>
      <c r="AO72" s="87">
        <v>14.94</v>
      </c>
      <c r="AP72" s="87">
        <v>6.92</v>
      </c>
    </row>
    <row r="73" spans="1:42" ht="15" customHeight="1">
      <c r="A73" s="7"/>
      <c r="B73" s="20"/>
      <c r="C73" s="20"/>
      <c r="D73" s="20"/>
      <c r="E73" s="97"/>
      <c r="F73" s="97"/>
      <c r="G73" s="97"/>
      <c r="H73" s="97"/>
      <c r="I73" s="20"/>
      <c r="J73" s="20"/>
      <c r="K73" s="20"/>
      <c r="L73" s="20"/>
      <c r="M73" s="202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10"/>
      <c r="Y73" s="92"/>
      <c r="Z73" s="381" t="s">
        <v>255</v>
      </c>
      <c r="AA73" s="78" t="str">
        <f>CONCATENATE(RESIDENZIALE!$A54,"; ",RESIDENZIALE!$B54,"; ",RESIDENZIALE!$C54,"; ")</f>
        <v>Zona B7; d.f.&lt;1; Urb.Primaria; </v>
      </c>
      <c r="AB73" s="79">
        <v>11.21</v>
      </c>
      <c r="AC73" s="216" t="str">
        <f>CONCATENATE(AGRICOLTURA!$A54,"; ",AGRICOLTURA!$B54,"; ")</f>
        <v>Zona D5_com.; Urb.Primaria; </v>
      </c>
      <c r="AD73" s="217">
        <v>8.22</v>
      </c>
      <c r="AE73" s="80" t="str">
        <f>CONCATENATE(DIREZIONALE!$A54,"; ",DIREZIONALE!$B54,"; ",DIREZIONALE!$C54,"; ")</f>
        <v>Zona C1; d.f.&lt;1,5; Urb.Primaria; </v>
      </c>
      <c r="AF73" s="81">
        <v>69.87</v>
      </c>
      <c r="AG73" s="82" t="str">
        <f>CONCATENATE(COMMERCIALE!$A54,"; ",COMMERCIALE!$B54,"; ",COMMERCIALE!$C54,"; ")</f>
        <v>Zona C1; d.f.&lt;1,5; Urb.Primaria; </v>
      </c>
      <c r="AH73" s="83">
        <v>52.4</v>
      </c>
      <c r="AI73" s="84" t="str">
        <f>CONCATENATE(TURISMO!$A54,"; ",TURISMO!$B54,"; ",TURISMO!$C54,"; ")</f>
        <v>Zona C1; d.f.&lt;1,5; Urb.Primaria; </v>
      </c>
      <c r="AJ73" s="85">
        <v>21.17</v>
      </c>
      <c r="AK73" s="222" t="str">
        <f>CONCATENATE(ARTIGIANATO!$A54,"; ",ARTIGIANATO!$B54,"; ")</f>
        <v>Zona D5_com.; Urb.Primaria; </v>
      </c>
      <c r="AL73" s="86">
        <v>7.47</v>
      </c>
      <c r="AM73" s="86">
        <v>6.92</v>
      </c>
      <c r="AN73" s="224" t="str">
        <f>CONCATENATE(INDUSTRIA!$A54,"; ",INDUSTRIA!$B54,"; ")</f>
        <v>Zona D5_com.; Urb.Primaria; </v>
      </c>
      <c r="AO73" s="87">
        <v>9.34</v>
      </c>
      <c r="AP73" s="87">
        <v>6.92</v>
      </c>
    </row>
    <row r="74" spans="1:42" ht="19.5" customHeight="1" thickBot="1">
      <c r="A74" s="7"/>
      <c r="B74" s="11" t="s">
        <v>187</v>
      </c>
      <c r="C74" s="11"/>
      <c r="D74" s="174" t="s">
        <v>188</v>
      </c>
      <c r="E74" s="501">
        <f>SUM(H22:H30,L22:L30,P22:P30,T22:T30,X22:X30,H34:H42,L34:L42,P34:P42,T34:T42,X34:X42,H46:H54,L46:L54,P46:P54,T46:T54,X46:X54,H58:H66,L58:L66,P58:P66,T58:T66,X58:X66)</f>
        <v>0</v>
      </c>
      <c r="F74" s="502"/>
      <c r="G74" s="97"/>
      <c r="H74" s="97"/>
      <c r="I74" s="11"/>
      <c r="J74" s="11"/>
      <c r="K74" s="20"/>
      <c r="L74" s="20"/>
      <c r="M74" s="204" t="s">
        <v>70</v>
      </c>
      <c r="N74" s="20"/>
      <c r="O74" s="20"/>
      <c r="P74" s="169"/>
      <c r="Q74" s="20"/>
      <c r="R74" s="23" t="s">
        <v>93</v>
      </c>
      <c r="S74" s="20"/>
      <c r="T74" s="23"/>
      <c r="U74" s="496">
        <f>IF($E$5="RESIDENZIALE",($U$11*(0.1*$E$74)),IF($E$5="AGRICOLTURA",0,IF($E$5="DIREZIONALE",($U$11*(0.8*$E$72)),IF($E$5="COMMERCIALE",($U$11*(0.8*$E$72)),IF($E$5="TURISMO",($U$11*(0.8*$E$72)),IF($E$5="ARTIGIANATO",0,IF($E$5="INDUSTRIA",0)))))))</f>
        <v>0</v>
      </c>
      <c r="V74" s="497"/>
      <c r="W74" s="185"/>
      <c r="X74" s="10"/>
      <c r="Z74" s="370">
        <v>1</v>
      </c>
      <c r="AA74" s="78" t="str">
        <f>CONCATENATE(RESIDENZIALE!$A55,"; ",RESIDENZIALE!$B55,"; ",RESIDENZIALE!$C55,"; ")</f>
        <v>Zona B7; d.f.&lt;1; Urb.Secondaria; </v>
      </c>
      <c r="AB74" s="79">
        <v>6.82</v>
      </c>
      <c r="AC74" s="216" t="str">
        <f>CONCATENATE(AGRICOLTURA!$A55,"; ",AGRICOLTURA!$B55,"; ")</f>
        <v>Zona D5_com.; Urb.Secondaria; </v>
      </c>
      <c r="AD74" s="217">
        <v>1.03</v>
      </c>
      <c r="AE74" s="80" t="str">
        <f>CONCATENATE(DIREZIONALE!$A55,"; ",DIREZIONALE!$B55,"; ",DIREZIONALE!$C55,"; ")</f>
        <v>Zona C1; d.f.&lt;1,5; Urb.Secondaria; </v>
      </c>
      <c r="AF74" s="81">
        <v>28.9</v>
      </c>
      <c r="AG74" s="82" t="str">
        <f>CONCATENATE(COMMERCIALE!$A55,"; ",COMMERCIALE!$B55,"; ",COMMERCIALE!$C55,"; ")</f>
        <v>Zona C1; d.f.&lt;1,5; Urb.Secondaria; </v>
      </c>
      <c r="AH74" s="83">
        <v>21.68</v>
      </c>
      <c r="AI74" s="84" t="str">
        <f>CONCATENATE(TURISMO!$A55,"; ",TURISMO!$B55,"; ",TURISMO!$C55,"; ")</f>
        <v>Zona C1; d.f.&lt;1,5; Urb.Secondaria; </v>
      </c>
      <c r="AJ74" s="85">
        <v>15.25</v>
      </c>
      <c r="AK74" s="222" t="str">
        <f>CONCATENATE(ARTIGIANATO!$A55,"; ",ARTIGIANATO!$B55,"; ")</f>
        <v>Zona D5_com.; Urb.Secondaria; </v>
      </c>
      <c r="AL74" s="86">
        <v>2.8</v>
      </c>
      <c r="AM74" s="86">
        <v>6.92</v>
      </c>
      <c r="AN74" s="224" t="str">
        <f>CONCATENATE(INDUSTRIA!$A55,"; ",INDUSTRIA!$B55,"; ")</f>
        <v>Zona D5_com.; Urb.Secondaria; </v>
      </c>
      <c r="AO74" s="87">
        <v>7.47</v>
      </c>
      <c r="AP74" s="87">
        <v>6.92</v>
      </c>
    </row>
    <row r="75" spans="1:42" ht="19.5" customHeight="1">
      <c r="A75" s="7"/>
      <c r="B75" s="20"/>
      <c r="C75" s="20"/>
      <c r="D75" s="20"/>
      <c r="E75" s="97"/>
      <c r="F75" s="97"/>
      <c r="G75" s="97"/>
      <c r="H75" s="97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10"/>
      <c r="Z75" s="370">
        <v>2</v>
      </c>
      <c r="AA75" s="78" t="str">
        <f>CONCATENATE(RESIDENZIALE!$A56,"; ",RESIDENZIALE!$B56,"; ",RESIDENZIALE!$C56,"; ")</f>
        <v>Zona B7; d.f.≥3; Urb.Primaria; </v>
      </c>
      <c r="AB75" s="79">
        <v>3.74</v>
      </c>
      <c r="AC75" s="216" t="str">
        <f>CONCATENATE(AGRICOLTURA!$A56,"; ",AGRICOLTURA!$B56,"; ")</f>
        <v>Zona D6; Urb.Primaria; </v>
      </c>
      <c r="AD75" s="217">
        <v>16.44</v>
      </c>
      <c r="AE75" s="80" t="str">
        <f>CONCATENATE(DIREZIONALE!$A56,"; ",DIREZIONALE!$B56,"; ",DIREZIONALE!$C56,"; ")</f>
        <v>Zona C1; d.f.≥3; Urb.Primaria; </v>
      </c>
      <c r="AF75" s="81">
        <v>21.17</v>
      </c>
      <c r="AG75" s="82" t="str">
        <f>CONCATENATE(COMMERCIALE!$A56,"; ",COMMERCIALE!$B56,"; ",COMMERCIALE!$C56,"; ")</f>
        <v>Zona C1; d.f.≥3; Urb.Primaria; </v>
      </c>
      <c r="AH75" s="83">
        <v>15.87</v>
      </c>
      <c r="AI75" s="84" t="str">
        <f>CONCATENATE(TURISMO!$A56,"; ",TURISMO!$B56,"; ",TURISMO!$C56,"; ")</f>
        <v>Zona C1; d.f.≥3; Urb.Primaria; </v>
      </c>
      <c r="AJ75" s="85">
        <v>12.06</v>
      </c>
      <c r="AK75" s="222" t="str">
        <f>CONCATENATE(ARTIGIANATO!$A56,"; ",ARTIGIANATO!$B56,"; ")</f>
        <v>Zona D6; Urb.Primaria; </v>
      </c>
      <c r="AL75" s="86">
        <v>14.94</v>
      </c>
      <c r="AM75" s="86">
        <v>6.92</v>
      </c>
      <c r="AN75" s="224" t="str">
        <f>CONCATENATE(INDUSTRIA!$A56,"; ",INDUSTRIA!$B56,"; ")</f>
        <v>Zona D6; Urb.Primaria; </v>
      </c>
      <c r="AO75" s="87">
        <v>18.68</v>
      </c>
      <c r="AP75" s="87">
        <v>6.92</v>
      </c>
    </row>
    <row r="76" spans="1:42" ht="14.25" customHeight="1">
      <c r="A76" s="7"/>
      <c r="B76" s="487" t="s">
        <v>306</v>
      </c>
      <c r="C76" s="488"/>
      <c r="D76" s="488"/>
      <c r="E76" s="488"/>
      <c r="F76" s="488"/>
      <c r="G76" s="488"/>
      <c r="H76" s="488"/>
      <c r="I76" s="488"/>
      <c r="J76" s="488"/>
      <c r="K76" s="488"/>
      <c r="L76" s="488"/>
      <c r="M76" s="488"/>
      <c r="N76" s="488"/>
      <c r="O76" s="489"/>
      <c r="P76" s="487" t="s">
        <v>95</v>
      </c>
      <c r="Q76" s="488"/>
      <c r="R76" s="488"/>
      <c r="S76" s="488"/>
      <c r="T76" s="488"/>
      <c r="U76" s="488"/>
      <c r="V76" s="488"/>
      <c r="W76" s="489"/>
      <c r="X76" s="10"/>
      <c r="Z76" s="370">
        <v>3</v>
      </c>
      <c r="AA76" s="78" t="str">
        <f>CONCATENATE(RESIDENZIALE!$A57,"; ",RESIDENZIALE!$B57,"; ",RESIDENZIALE!$C57,"; ")</f>
        <v>Zona B7; d.f.≥3; Urb.Secondaria; </v>
      </c>
      <c r="AB76" s="79">
        <v>6.82</v>
      </c>
      <c r="AC76" s="216" t="str">
        <f>CONCATENATE(AGRICOLTURA!$A57,"; ",AGRICOLTURA!$B57,"; ")</f>
        <v>Zona D6; Urb.Secondaria; </v>
      </c>
      <c r="AD76" s="217">
        <v>2.05</v>
      </c>
      <c r="AE76" s="80" t="str">
        <f>CONCATENATE(DIREZIONALE!$A57,"; ",DIREZIONALE!$B57,"; ",DIREZIONALE!$C57,"; ")</f>
        <v>Zona C1; d.f.≥3; Urb.Secondaria; </v>
      </c>
      <c r="AF76" s="81">
        <v>28.9</v>
      </c>
      <c r="AG76" s="82" t="str">
        <f>CONCATENATE(COMMERCIALE!$A57,"; ",COMMERCIALE!$B57,"; ",COMMERCIALE!$C57,"; ")</f>
        <v>Zona C1; d.f.≥3; Urb.Secondaria; </v>
      </c>
      <c r="AH76" s="83">
        <v>21.68</v>
      </c>
      <c r="AI76" s="84" t="str">
        <f>CONCATENATE(TURISMO!$A57,"; ",TURISMO!$B57,"; ",TURISMO!$C57,"; ")</f>
        <v>Zona C1; d.f.≥3; Urb.Secondaria; </v>
      </c>
      <c r="AJ76" s="85">
        <v>15.25</v>
      </c>
      <c r="AK76" s="222" t="str">
        <f>CONCATENATE(ARTIGIANATO!$A57,"; ",ARTIGIANATO!$B57,"; ")</f>
        <v>Zona D6; Urb.Secondaria; </v>
      </c>
      <c r="AL76" s="86">
        <v>5.6</v>
      </c>
      <c r="AM76" s="86">
        <v>6.92</v>
      </c>
      <c r="AN76" s="224" t="str">
        <f>CONCATENATE(INDUSTRIA!$A57,"; ",INDUSTRIA!$B57,"; ")</f>
        <v>Zona D6; Urb.Secondaria; </v>
      </c>
      <c r="AO76" s="87">
        <v>14.94</v>
      </c>
      <c r="AP76" s="87">
        <v>6.92</v>
      </c>
    </row>
    <row r="77" spans="1:42" ht="19.5" customHeight="1">
      <c r="A77" s="7"/>
      <c r="B77" s="490" t="s">
        <v>307</v>
      </c>
      <c r="C77" s="491"/>
      <c r="D77" s="491"/>
      <c r="E77" s="491"/>
      <c r="F77" s="491"/>
      <c r="G77" s="491"/>
      <c r="H77" s="491"/>
      <c r="I77" s="491"/>
      <c r="J77" s="491"/>
      <c r="K77" s="491"/>
      <c r="L77" s="491"/>
      <c r="M77" s="491"/>
      <c r="N77" s="491"/>
      <c r="O77" s="492"/>
      <c r="P77" s="507"/>
      <c r="Q77" s="508"/>
      <c r="R77" s="508"/>
      <c r="S77" s="508"/>
      <c r="T77" s="508"/>
      <c r="U77" s="508"/>
      <c r="V77" s="508"/>
      <c r="W77" s="509"/>
      <c r="X77" s="10"/>
      <c r="Z77" s="370">
        <v>4</v>
      </c>
      <c r="AA77" s="78" t="str">
        <f>CONCATENATE(RESIDENZIALE!$A58,"; ",RESIDENZIALE!$B58,"; ",RESIDENZIALE!$C58,"; ")</f>
        <v>Zona B8; 1≤d.f.≤3; Urb.Primaria; </v>
      </c>
      <c r="AB77" s="79">
        <v>5.32</v>
      </c>
      <c r="AC77" s="216" t="str">
        <f>CONCATENATE(AGRICOLTURA!$A58,"; ",AGRICOLTURA!$B58,"; ")</f>
        <v>Zona D6_com.; Urb.Primaria; </v>
      </c>
      <c r="AD77" s="217">
        <v>8.22</v>
      </c>
      <c r="AE77" s="80" t="str">
        <f>CONCATENATE(DIREZIONALE!$A58,"; ",DIREZIONALE!$B58,"; ",DIREZIONALE!$C58,"; ")</f>
        <v>Zona C1_1; 1,5≤d.f.≤3; Urb.Primaria; </v>
      </c>
      <c r="AF77" s="81">
        <v>42.56</v>
      </c>
      <c r="AG77" s="82" t="str">
        <f>CONCATENATE(COMMERCIALE!$A58,"; ",COMMERCIALE!$B58,"; ",COMMERCIALE!$C58,"; ")</f>
        <v>Zona C1_1; 1,5≤d.f.≤3; Urb.Primaria; </v>
      </c>
      <c r="AH77" s="83">
        <v>31.92</v>
      </c>
      <c r="AI77" s="84" t="str">
        <f>CONCATENATE(TURISMO!$A58,"; ",TURISMO!$B58,"; ",TURISMO!$C58,"; ")</f>
        <v>Zona C1_1; 1,5≤d.f.≤3; Urb.Primaria; </v>
      </c>
      <c r="AJ77" s="85">
        <v>12.06</v>
      </c>
      <c r="AK77" s="222" t="str">
        <f>CONCATENATE(ARTIGIANATO!$A58,"; ",ARTIGIANATO!$B58,"; ")</f>
        <v>Zona D6_com.; Urb.Primaria; </v>
      </c>
      <c r="AL77" s="86">
        <v>7.47</v>
      </c>
      <c r="AM77" s="86">
        <v>6.92</v>
      </c>
      <c r="AN77" s="224" t="str">
        <f>CONCATENATE(INDUSTRIA!$A58,"; ",INDUSTRIA!$B58,"; ")</f>
        <v>Zona D6_com.; Urb.Primaria; </v>
      </c>
      <c r="AO77" s="87">
        <v>9.34</v>
      </c>
      <c r="AP77" s="87">
        <v>6.92</v>
      </c>
    </row>
    <row r="78" spans="1:42" ht="19.5" customHeight="1">
      <c r="A78" s="7"/>
      <c r="B78" s="493"/>
      <c r="C78" s="494"/>
      <c r="D78" s="494"/>
      <c r="E78" s="494"/>
      <c r="F78" s="494"/>
      <c r="G78" s="494"/>
      <c r="H78" s="494"/>
      <c r="I78" s="494"/>
      <c r="J78" s="494"/>
      <c r="K78" s="494"/>
      <c r="L78" s="494"/>
      <c r="M78" s="494"/>
      <c r="N78" s="494"/>
      <c r="O78" s="495"/>
      <c r="P78" s="510"/>
      <c r="Q78" s="511"/>
      <c r="R78" s="511"/>
      <c r="S78" s="511"/>
      <c r="T78" s="511"/>
      <c r="U78" s="511"/>
      <c r="V78" s="511"/>
      <c r="W78" s="512"/>
      <c r="X78" s="10"/>
      <c r="Y78" s="92"/>
      <c r="Z78" s="370">
        <v>5</v>
      </c>
      <c r="AA78" s="78" t="str">
        <f>CONCATENATE(RESIDENZIALE!$A59,"; ",RESIDENZIALE!$B59,"; ",RESIDENZIALE!$C59,"; ")</f>
        <v>Zona B8; 1≤d.f.≤3; Urb.Secondaria; </v>
      </c>
      <c r="AB78" s="79">
        <v>6.82</v>
      </c>
      <c r="AC78" s="216" t="str">
        <f>CONCATENATE(AGRICOLTURA!$A59,"; ",AGRICOLTURA!$B59,"; ")</f>
        <v>Zona D6_com.; Urb.Secondaria; </v>
      </c>
      <c r="AD78" s="217">
        <v>1.03</v>
      </c>
      <c r="AE78" s="80" t="str">
        <f>CONCATENATE(DIREZIONALE!$A59,"; ",DIREZIONALE!$B59,"; ",DIREZIONALE!$C59,"; ")</f>
        <v>Zona C1_1; 1,5≤d.f.≤3; Urb.Secondaria; </v>
      </c>
      <c r="AF78" s="81">
        <v>28.9</v>
      </c>
      <c r="AG78" s="82" t="str">
        <f>CONCATENATE(COMMERCIALE!$A59,"; ",COMMERCIALE!$B59,"; ",COMMERCIALE!$C59,"; ")</f>
        <v>Zona C1_1; 1,5≤d.f.≤3; Urb.Secondaria; </v>
      </c>
      <c r="AH78" s="83">
        <v>21.68</v>
      </c>
      <c r="AI78" s="84" t="str">
        <f>CONCATENATE(TURISMO!$A59,"; ",TURISMO!$B59,"; ",TURISMO!$C59,"; ")</f>
        <v>Zona C1_1; 1,5≤d.f.≤3; Urb.Secondaria; </v>
      </c>
      <c r="AJ78" s="85">
        <v>15.25</v>
      </c>
      <c r="AK78" s="222" t="str">
        <f>CONCATENATE(ARTIGIANATO!$A59,"; ",ARTIGIANATO!$B59,"; ")</f>
        <v>Zona D6_com.; Urb.Secondaria; </v>
      </c>
      <c r="AL78" s="86">
        <v>2.8</v>
      </c>
      <c r="AM78" s="86">
        <v>6.92</v>
      </c>
      <c r="AN78" s="224" t="str">
        <f>CONCATENATE(INDUSTRIA!$A59,"; ",INDUSTRIA!$B59,"; ")</f>
        <v>Zona D6_com.; Urb.Secondaria; </v>
      </c>
      <c r="AO78" s="87">
        <v>7.47</v>
      </c>
      <c r="AP78" s="87">
        <v>6.92</v>
      </c>
    </row>
    <row r="79" spans="1:42" ht="19.5" customHeight="1">
      <c r="A79" s="7"/>
      <c r="B79" s="493"/>
      <c r="C79" s="494"/>
      <c r="D79" s="494"/>
      <c r="E79" s="494"/>
      <c r="F79" s="494"/>
      <c r="G79" s="494"/>
      <c r="H79" s="494"/>
      <c r="I79" s="494"/>
      <c r="J79" s="494"/>
      <c r="K79" s="494"/>
      <c r="L79" s="494"/>
      <c r="M79" s="494"/>
      <c r="N79" s="494"/>
      <c r="O79" s="495"/>
      <c r="P79" s="510"/>
      <c r="Q79" s="511"/>
      <c r="R79" s="511"/>
      <c r="S79" s="511"/>
      <c r="T79" s="511"/>
      <c r="U79" s="511"/>
      <c r="V79" s="511"/>
      <c r="W79" s="512"/>
      <c r="X79" s="10"/>
      <c r="Y79" s="92"/>
      <c r="Z79" s="370">
        <v>6</v>
      </c>
      <c r="AA79" s="78" t="str">
        <f>CONCATENATE(RESIDENZIALE!$A60,"; ",RESIDENZIALE!$B60,"; ",RESIDENZIALE!$C60,"; ")</f>
        <v>Zona B8; d.f.&lt;1; Urb.Primaria; </v>
      </c>
      <c r="AB79" s="79">
        <v>11.21</v>
      </c>
      <c r="AC79" s="216" t="str">
        <f>CONCATENATE(AGRICOLTURA!$A60,"; ",AGRICOLTURA!$B60,"; ")</f>
        <v>Zona E; Urb.Primaria; </v>
      </c>
      <c r="AD79" s="217">
        <v>14.94</v>
      </c>
      <c r="AE79" s="80" t="str">
        <f>CONCATENATE(DIREZIONALE!$A60,"; ",DIREZIONALE!$B60,"; ",DIREZIONALE!$C60,"; ")</f>
        <v>Zona C1_1; d.f.&lt;1,5; Urb.Primaria; </v>
      </c>
      <c r="AF79" s="81">
        <v>69.87</v>
      </c>
      <c r="AG79" s="82" t="str">
        <f>CONCATENATE(COMMERCIALE!$A60,"; ",COMMERCIALE!$B60,"; ",COMMERCIALE!$C60,"; ")</f>
        <v>Zona C1_1; d.f.&lt;1,5; Urb.Primaria; </v>
      </c>
      <c r="AH79" s="83">
        <v>52.4</v>
      </c>
      <c r="AI79" s="84" t="str">
        <f>CONCATENATE(TURISMO!$A60,"; ",TURISMO!$B60,"; ",TURISMO!$C60,"; ")</f>
        <v>Zona C1_1; d.f.&lt;1,5; Urb.Primaria; </v>
      </c>
      <c r="AJ79" s="85">
        <v>21.17</v>
      </c>
      <c r="AK79" s="222" t="str">
        <f>CONCATENATE(ARTIGIANATO!$A60,"; ",ARTIGIANATO!$B60,"; ")</f>
        <v>Zona E; Urb.Primaria; </v>
      </c>
      <c r="AL79" s="86">
        <v>14.94</v>
      </c>
      <c r="AM79" s="86">
        <v>6.92</v>
      </c>
      <c r="AN79" s="224" t="str">
        <f>CONCATENATE(INDUSTRIA!$A60,"; ",INDUSTRIA!$B60,"; ")</f>
        <v>Zona E; Urb.Primaria; </v>
      </c>
      <c r="AO79" s="87">
        <v>18.68</v>
      </c>
      <c r="AP79" s="87">
        <v>6.92</v>
      </c>
    </row>
    <row r="80" spans="1:42" ht="19.5" customHeight="1">
      <c r="A80" s="7"/>
      <c r="B80" s="493"/>
      <c r="C80" s="494"/>
      <c r="D80" s="494"/>
      <c r="E80" s="494"/>
      <c r="F80" s="494"/>
      <c r="G80" s="494"/>
      <c r="H80" s="494"/>
      <c r="I80" s="494"/>
      <c r="J80" s="494"/>
      <c r="K80" s="494"/>
      <c r="L80" s="494"/>
      <c r="M80" s="494"/>
      <c r="N80" s="494"/>
      <c r="O80" s="495"/>
      <c r="P80" s="510"/>
      <c r="Q80" s="511"/>
      <c r="R80" s="511"/>
      <c r="S80" s="511"/>
      <c r="T80" s="511"/>
      <c r="U80" s="511"/>
      <c r="V80" s="511"/>
      <c r="W80" s="512"/>
      <c r="X80" s="10"/>
      <c r="Z80" s="370">
        <v>7</v>
      </c>
      <c r="AA80" s="78" t="str">
        <f>CONCATENATE(RESIDENZIALE!$A61,"; ",RESIDENZIALE!$B61,"; ",RESIDENZIALE!$C61,"; ")</f>
        <v>Zona B8; d.f.&lt;1; Urb.Secondaria; </v>
      </c>
      <c r="AB80" s="79">
        <v>6.82</v>
      </c>
      <c r="AC80" s="218" t="str">
        <f>CONCATENATE(AGRICOLTURA!$A61,"; ",AGRICOLTURA!$B61,"; ")</f>
        <v>Zona E; Urb.Secondaria; </v>
      </c>
      <c r="AD80" s="219">
        <v>1.87</v>
      </c>
      <c r="AE80" s="80" t="str">
        <f>CONCATENATE(DIREZIONALE!$A61,"; ",DIREZIONALE!$B61,"; ",DIREZIONALE!$C61,"; ")</f>
        <v>Zona C1_1; d.f.&lt;1,5; Urb.Secondaria; </v>
      </c>
      <c r="AF80" s="81">
        <v>28.9</v>
      </c>
      <c r="AG80" s="82" t="str">
        <f>CONCATENATE(COMMERCIALE!$A61,"; ",COMMERCIALE!$B61,"; ",COMMERCIALE!$C61,"; ")</f>
        <v>Zona C1_1; d.f.&lt;1,5; Urb.Secondaria; </v>
      </c>
      <c r="AH80" s="83">
        <v>21.68</v>
      </c>
      <c r="AI80" s="84" t="str">
        <f>CONCATENATE(TURISMO!$A61,"; ",TURISMO!$B61,"; ",TURISMO!$C61,"; ")</f>
        <v>Zona C1_1; d.f.&lt;1,5; Urb.Secondaria; </v>
      </c>
      <c r="AJ80" s="85">
        <v>15.25</v>
      </c>
      <c r="AK80" s="223" t="str">
        <f>CONCATENATE(ARTIGIANATO!$A61,"; ",ARTIGIANATO!$B61,"; ")</f>
        <v>Zona E; Urb.Secondaria; </v>
      </c>
      <c r="AL80" s="98">
        <v>5.6</v>
      </c>
      <c r="AM80" s="98">
        <v>6.92</v>
      </c>
      <c r="AN80" s="225" t="str">
        <f>CONCATENATE(INDUSTRIA!$A61,"; ",INDUSTRIA!$B61,"; ")</f>
        <v>Zona E; Urb.Secondaria; </v>
      </c>
      <c r="AO80" s="99">
        <v>14.94</v>
      </c>
      <c r="AP80" s="99">
        <v>6.92</v>
      </c>
    </row>
    <row r="81" spans="1:42" ht="19.5" customHeight="1">
      <c r="A81" s="7"/>
      <c r="B81" s="493"/>
      <c r="C81" s="494"/>
      <c r="D81" s="494"/>
      <c r="E81" s="494"/>
      <c r="F81" s="494"/>
      <c r="G81" s="494"/>
      <c r="H81" s="494"/>
      <c r="I81" s="494"/>
      <c r="J81" s="494"/>
      <c r="K81" s="494"/>
      <c r="L81" s="494"/>
      <c r="M81" s="494"/>
      <c r="N81" s="494"/>
      <c r="O81" s="495"/>
      <c r="P81" s="510"/>
      <c r="Q81" s="511"/>
      <c r="R81" s="511"/>
      <c r="S81" s="511"/>
      <c r="T81" s="511"/>
      <c r="U81" s="511"/>
      <c r="V81" s="511"/>
      <c r="W81" s="512"/>
      <c r="X81" s="10"/>
      <c r="Z81" s="370">
        <v>8</v>
      </c>
      <c r="AA81" s="78" t="str">
        <f>CONCATENATE(RESIDENZIALE!$A62,"; ",RESIDENZIALE!$B62,"; ",RESIDENZIALE!$C62,"; ")</f>
        <v>Zona B8; d.f.≥3; Urb.Primaria; </v>
      </c>
      <c r="AB81" s="79">
        <v>3.74</v>
      </c>
      <c r="AC81" s="213"/>
      <c r="AD81" s="220"/>
      <c r="AE81" s="80" t="str">
        <f>CONCATENATE(DIREZIONALE!$A62,"; ",DIREZIONALE!$B62,"; ",DIREZIONALE!$C62,"; ")</f>
        <v>Zona C1_1; d.f.≥3; Urb.Primaria; </v>
      </c>
      <c r="AF81" s="81">
        <v>21.17</v>
      </c>
      <c r="AG81" s="82" t="str">
        <f>CONCATENATE(COMMERCIALE!$A62,"; ",COMMERCIALE!$B62,"; ",COMMERCIALE!$C62,"; ")</f>
        <v>Zona C1_1; d.f.≥3; Urb.Primaria; </v>
      </c>
      <c r="AH81" s="83">
        <v>15.87</v>
      </c>
      <c r="AI81" s="84" t="str">
        <f>CONCATENATE(TURISMO!$A62,"; ",TURISMO!$B62,"; ",TURISMO!$C62,"; ")</f>
        <v>Zona C1_1; d.f.≥3; Urb.Primaria; </v>
      </c>
      <c r="AJ81" s="85">
        <v>12.06</v>
      </c>
      <c r="AL81" s="101"/>
      <c r="AO81" s="101"/>
      <c r="AP81" s="101"/>
    </row>
    <row r="82" spans="1:36" ht="15">
      <c r="A82" s="7"/>
      <c r="B82" s="503" t="s">
        <v>184</v>
      </c>
      <c r="C82" s="504"/>
      <c r="D82" s="504"/>
      <c r="E82" s="504"/>
      <c r="F82" s="504"/>
      <c r="G82" s="504"/>
      <c r="H82" s="504"/>
      <c r="I82" s="504"/>
      <c r="J82" s="504"/>
      <c r="K82" s="504"/>
      <c r="L82" s="504"/>
      <c r="M82" s="504"/>
      <c r="N82" s="504"/>
      <c r="O82" s="505"/>
      <c r="P82" s="498" t="s">
        <v>106</v>
      </c>
      <c r="Q82" s="499"/>
      <c r="R82" s="499"/>
      <c r="S82" s="499"/>
      <c r="T82" s="499"/>
      <c r="U82" s="499"/>
      <c r="V82" s="499"/>
      <c r="W82" s="500"/>
      <c r="X82" s="10"/>
      <c r="Z82" s="370">
        <v>9</v>
      </c>
      <c r="AA82" s="78" t="str">
        <f>CONCATENATE(RESIDENZIALE!$A63,"; ",RESIDENZIALE!$B63,"; ",RESIDENZIALE!$C63,"; ")</f>
        <v>Zona B8; d.f.≥3; Urb.Secondaria; </v>
      </c>
      <c r="AB82" s="79">
        <v>6.82</v>
      </c>
      <c r="AC82" s="214"/>
      <c r="AD82" s="221"/>
      <c r="AE82" s="80" t="str">
        <f>CONCATENATE(DIREZIONALE!$A63,"; ",DIREZIONALE!$B63,"; ",DIREZIONALE!$C63,"; ")</f>
        <v>Zona C1_1; d.f.≥3; Urb.Secondaria; </v>
      </c>
      <c r="AF82" s="81">
        <v>28.9</v>
      </c>
      <c r="AG82" s="82" t="str">
        <f>CONCATENATE(COMMERCIALE!$A63,"; ",COMMERCIALE!$B63,"; ",COMMERCIALE!$C63,"; ")</f>
        <v>Zona C1_1; d.f.≥3; Urb.Secondaria; </v>
      </c>
      <c r="AH82" s="83">
        <v>21.68</v>
      </c>
      <c r="AI82" s="84" t="str">
        <f>CONCATENATE(TURISMO!$A63,"; ",TURISMO!$B63,"; ",TURISMO!$C63,"; ")</f>
        <v>Zona C1_1; d.f.≥3; Urb.Secondaria; </v>
      </c>
      <c r="AJ82" s="85">
        <v>15.25</v>
      </c>
    </row>
    <row r="83" spans="1:36" ht="15" thickBot="1">
      <c r="A83" s="13"/>
      <c r="B83" s="14"/>
      <c r="C83" s="14"/>
      <c r="D83" s="14"/>
      <c r="E83" s="15"/>
      <c r="F83" s="15"/>
      <c r="G83" s="15"/>
      <c r="H83" s="15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6"/>
      <c r="Z83" s="370">
        <v>10</v>
      </c>
      <c r="AA83" s="78" t="str">
        <f>CONCATENATE(RESIDENZIALE!$A64,"; ",RESIDENZIALE!$B64,"; ",RESIDENZIALE!$C64,"; ")</f>
        <v>Zona B9; 1≤d.f.≤3; Urb.Primaria; </v>
      </c>
      <c r="AB83" s="79">
        <v>5.32</v>
      </c>
      <c r="AC83" s="214"/>
      <c r="AD83" s="215"/>
      <c r="AE83" s="80" t="str">
        <f>CONCATENATE(DIREZIONALE!$A64,"; ",DIREZIONALE!$B64,"; ",DIREZIONALE!$C64,"; ")</f>
        <v>Zona C2_1; 1,5≤d.f.≤3; Urb.Primaria; </v>
      </c>
      <c r="AF83" s="81">
        <v>42.56</v>
      </c>
      <c r="AG83" s="82" t="str">
        <f>CONCATENATE(COMMERCIALE!$A64,"; ",COMMERCIALE!$B64,"; ",COMMERCIALE!$C64,"; ")</f>
        <v>Zona C2_1; 1,5≤d.f.≤3; Urb.Primaria; </v>
      </c>
      <c r="AH83" s="83">
        <v>31.92</v>
      </c>
      <c r="AI83" s="84" t="str">
        <f>CONCATENATE(TURISMO!$A64,"; ",TURISMO!$B64,"; ",TURISMO!$C64,"; ")</f>
        <v>Zona C2_1; 1,5≤d.f.≤3; Urb.Primaria; </v>
      </c>
      <c r="AJ83" s="85">
        <v>12.06</v>
      </c>
    </row>
    <row r="84" spans="25:36" ht="15" thickTop="1">
      <c r="Y84" s="92"/>
      <c r="Z84" s="370">
        <v>11</v>
      </c>
      <c r="AA84" s="78" t="str">
        <f>CONCATENATE(RESIDENZIALE!$A65,"; ",RESIDENZIALE!$B65,"; ",RESIDENZIALE!$C65,"; ")</f>
        <v>Zona B9; 1≤d.f.≤3; Urb.Secondaria; </v>
      </c>
      <c r="AB84" s="79">
        <v>6.82</v>
      </c>
      <c r="AC84" s="214"/>
      <c r="AD84" s="215"/>
      <c r="AE84" s="80" t="str">
        <f>CONCATENATE(DIREZIONALE!$A65,"; ",DIREZIONALE!$B65,"; ",DIREZIONALE!$C65,"; ")</f>
        <v>Zona C2_1; 1,5≤d.f.≤3; Urb.Secondaria; </v>
      </c>
      <c r="AF84" s="81">
        <v>28.9</v>
      </c>
      <c r="AG84" s="82" t="str">
        <f>CONCATENATE(COMMERCIALE!$A65,"; ",COMMERCIALE!$B65,"; ",COMMERCIALE!$C65,"; ")</f>
        <v>Zona C2_1; 1,5≤d.f.≤3; Urb.Secondaria; </v>
      </c>
      <c r="AH84" s="83">
        <v>21.68</v>
      </c>
      <c r="AI84" s="84" t="str">
        <f>CONCATENATE(TURISMO!$A65,"; ",TURISMO!$B65,"; ",TURISMO!$C65,"; ")</f>
        <v>Zona C2_1; 1,5≤d.f.≤3; Urb.Secondaria; </v>
      </c>
      <c r="AJ84" s="85">
        <v>15.25</v>
      </c>
    </row>
    <row r="85" spans="25:36" ht="14.25">
      <c r="Y85" s="92"/>
      <c r="Z85" s="370">
        <v>12</v>
      </c>
      <c r="AA85" s="78" t="str">
        <f>CONCATENATE(RESIDENZIALE!$A66,"; ",RESIDENZIALE!$B66,"; ",RESIDENZIALE!$C66,"; ")</f>
        <v>Zona B9; d.f.&lt;1; Urb.Primaria; </v>
      </c>
      <c r="AB85" s="79">
        <v>11.21</v>
      </c>
      <c r="AC85" s="214"/>
      <c r="AD85" s="215"/>
      <c r="AE85" s="80" t="str">
        <f>CONCATENATE(DIREZIONALE!$A66,"; ",DIREZIONALE!$B66,"; ",DIREZIONALE!$C66,"; ")</f>
        <v>Zona C2_1; d.f.&lt;1,5; Urb.Primaria; </v>
      </c>
      <c r="AF85" s="81">
        <v>69.87</v>
      </c>
      <c r="AG85" s="82" t="str">
        <f>CONCATENATE(COMMERCIALE!$A66,"; ",COMMERCIALE!$B66,"; ",COMMERCIALE!$C66,"; ")</f>
        <v>Zona C2_1; d.f.&lt;1,5; Urb.Primaria; </v>
      </c>
      <c r="AH85" s="83">
        <v>52.4</v>
      </c>
      <c r="AI85" s="84" t="str">
        <f>CONCATENATE(TURISMO!$A66,"; ",TURISMO!$B66,"; ",TURISMO!$C66,"; ")</f>
        <v>Zona C2_1; d.f.&lt;1,5; Urb.Primaria; </v>
      </c>
      <c r="AJ85" s="85">
        <v>21.17</v>
      </c>
    </row>
    <row r="86" spans="26:36" ht="14.25">
      <c r="Z86" s="370">
        <v>13</v>
      </c>
      <c r="AA86" s="78" t="str">
        <f>CONCATENATE(RESIDENZIALE!$A67,"; ",RESIDENZIALE!$B67,"; ",RESIDENZIALE!$C67,"; ")</f>
        <v>Zona B9; d.f.&lt;1; Urb.Secondaria; </v>
      </c>
      <c r="AB86" s="79">
        <v>6.82</v>
      </c>
      <c r="AC86" s="214"/>
      <c r="AD86" s="215"/>
      <c r="AE86" s="80" t="str">
        <f>CONCATENATE(DIREZIONALE!$A67,"; ",DIREZIONALE!$B67,"; ",DIREZIONALE!$C67,"; ")</f>
        <v>Zona C2_1; d.f.&lt;1,5; Urb.Secondaria; </v>
      </c>
      <c r="AF86" s="81">
        <v>28.9</v>
      </c>
      <c r="AG86" s="82" t="str">
        <f>CONCATENATE(COMMERCIALE!$A67,"; ",COMMERCIALE!$B67,"; ",COMMERCIALE!$C67,"; ")</f>
        <v>Zona C2_1; d.f.&lt;1,5; Urb.Secondaria; </v>
      </c>
      <c r="AH86" s="83">
        <v>21.68</v>
      </c>
      <c r="AI86" s="84" t="str">
        <f>CONCATENATE(TURISMO!$A67,"; ",TURISMO!$B67,"; ",TURISMO!$C67,"; ")</f>
        <v>Zona C2_1; d.f.&lt;1,5; Urb.Secondaria; </v>
      </c>
      <c r="AJ86" s="85">
        <v>15.25</v>
      </c>
    </row>
    <row r="87" spans="26:36" ht="14.25">
      <c r="Z87" s="370">
        <v>14</v>
      </c>
      <c r="AA87" s="78" t="str">
        <f>CONCATENATE(RESIDENZIALE!$A68,"; ",RESIDENZIALE!$B68,"; ",RESIDENZIALE!$C68,"; ")</f>
        <v>Zona B9; d.f.≥3; Urb.Primaria; </v>
      </c>
      <c r="AB87" s="79">
        <v>3.74</v>
      </c>
      <c r="AC87" s="214"/>
      <c r="AD87" s="215"/>
      <c r="AE87" s="80" t="str">
        <f>CONCATENATE(DIREZIONALE!$A68,"; ",DIREZIONALE!$B68,"; ",DIREZIONALE!$C68,"; ")</f>
        <v>Zona C2_1; d.f.≥3; Urb.Primaria; </v>
      </c>
      <c r="AF87" s="81">
        <v>21.17</v>
      </c>
      <c r="AG87" s="82" t="str">
        <f>CONCATENATE(COMMERCIALE!$A68,"; ",COMMERCIALE!$B68,"; ",COMMERCIALE!$C68,"; ")</f>
        <v>Zona C2_1; d.f.≥3; Urb.Primaria; </v>
      </c>
      <c r="AH87" s="83">
        <v>15.87</v>
      </c>
      <c r="AI87" s="84" t="str">
        <f>CONCATENATE(TURISMO!$A68,"; ",TURISMO!$B68,"; ",TURISMO!$C68,"; ")</f>
        <v>Zona C2_1; d.f.≥3; Urb.Primaria; </v>
      </c>
      <c r="AJ87" s="85">
        <v>12.06</v>
      </c>
    </row>
    <row r="88" spans="26:36" ht="14.25">
      <c r="Z88" s="370">
        <v>15</v>
      </c>
      <c r="AA88" s="78" t="str">
        <f>CONCATENATE(RESIDENZIALE!$A69,"; ",RESIDENZIALE!$B69,"; ",RESIDENZIALE!$C69,"; ")</f>
        <v>Zona B9; d.f.≥3; Urb.Secondaria; </v>
      </c>
      <c r="AB88" s="79">
        <v>6.82</v>
      </c>
      <c r="AC88" s="214"/>
      <c r="AD88" s="215"/>
      <c r="AE88" s="80" t="str">
        <f>CONCATENATE(DIREZIONALE!$A69,"; ",DIREZIONALE!$B69,"; ",DIREZIONALE!$C69,"; ")</f>
        <v>Zona C2_1; d.f.≥3; Urb.Secondaria; </v>
      </c>
      <c r="AF88" s="81">
        <v>28.9</v>
      </c>
      <c r="AG88" s="82" t="str">
        <f>CONCATENATE(COMMERCIALE!$A69,"; ",COMMERCIALE!$B69,"; ",COMMERCIALE!$C69,"; ")</f>
        <v>Zona C2_1; d.f.≥3; Urb.Secondaria; </v>
      </c>
      <c r="AH88" s="83">
        <v>21.68</v>
      </c>
      <c r="AI88" s="84" t="str">
        <f>CONCATENATE(TURISMO!$A69,"; ",TURISMO!$B69,"; ",TURISMO!$C69,"; ")</f>
        <v>Zona C2_1; d.f.≥3; Urb.Secondaria; </v>
      </c>
      <c r="AJ88" s="85">
        <v>15.25</v>
      </c>
    </row>
    <row r="89" spans="26:36" ht="14.25">
      <c r="Z89" s="370">
        <v>16</v>
      </c>
      <c r="AA89" s="78" t="str">
        <f>CONCATENATE(RESIDENZIALE!$A70,"; ",RESIDENZIALE!$B70,"; ",RESIDENZIALE!$C70,"; ")</f>
        <v>Zona Ba; 1≤d.f.≤3; Urb.Primaria; </v>
      </c>
      <c r="AB89" s="79">
        <v>5.32</v>
      </c>
      <c r="AC89" s="214"/>
      <c r="AD89" s="215"/>
      <c r="AE89" s="80" t="str">
        <f>CONCATENATE(DIREZIONALE!$A70,"; ",DIREZIONALE!$B70,"; ",DIREZIONALE!$C70,"; ")</f>
        <v>Zona C2_2; 1,5≤d.f.≤3; Urb.Primaria; </v>
      </c>
      <c r="AF89" s="81">
        <v>42.56</v>
      </c>
      <c r="AG89" s="82" t="str">
        <f>CONCATENATE(COMMERCIALE!$A70,"; ",COMMERCIALE!$B70,"; ",COMMERCIALE!$C70,"; ")</f>
        <v>Zona C2_2; 1,5≤d.f.≤3; Urb.Primaria; </v>
      </c>
      <c r="AH89" s="83">
        <v>31.92</v>
      </c>
      <c r="AI89" s="84" t="str">
        <f>CONCATENATE(TURISMO!$A70,"; ",TURISMO!$B70,"; ",TURISMO!$C70,"; ")</f>
        <v>Zona C2_2; 1,5≤d.f.≤3; Urb.Primaria; </v>
      </c>
      <c r="AJ89" s="85">
        <v>12.06</v>
      </c>
    </row>
    <row r="90" spans="25:36" ht="14.25">
      <c r="Y90" s="92"/>
      <c r="Z90" s="370">
        <v>17</v>
      </c>
      <c r="AA90" s="78" t="str">
        <f>CONCATENATE(RESIDENZIALE!$A71,"; ",RESIDENZIALE!$B71,"; ",RESIDENZIALE!$C71,"; ")</f>
        <v>Zona Ba; 1≤d.f.≤3; Urb.Secondaria; </v>
      </c>
      <c r="AB90" s="79">
        <v>6.82</v>
      </c>
      <c r="AC90" s="214"/>
      <c r="AD90" s="215"/>
      <c r="AE90" s="80" t="str">
        <f>CONCATENATE(DIREZIONALE!$A71,"; ",DIREZIONALE!$B71,"; ",DIREZIONALE!$C71,"; ")</f>
        <v>Zona C2_2; 1,5≤d.f.≤3; Urb.Secondaria; </v>
      </c>
      <c r="AF90" s="81">
        <v>28.9</v>
      </c>
      <c r="AG90" s="82" t="str">
        <f>CONCATENATE(COMMERCIALE!$A71,"; ",COMMERCIALE!$B71,"; ",COMMERCIALE!$C71,"; ")</f>
        <v>Zona C2_2; 1,5≤d.f.≤3; Urb.Secondaria; </v>
      </c>
      <c r="AH90" s="83">
        <v>21.68</v>
      </c>
      <c r="AI90" s="84" t="str">
        <f>CONCATENATE(TURISMO!$A71,"; ",TURISMO!$B71,"; ",TURISMO!$C71,"; ")</f>
        <v>Zona C2_2; 1,5≤d.f.≤3; Urb.Secondaria; </v>
      </c>
      <c r="AJ90" s="85">
        <v>15.25</v>
      </c>
    </row>
    <row r="91" spans="25:36" ht="14.25">
      <c r="Y91" s="92"/>
      <c r="Z91" s="370">
        <v>18</v>
      </c>
      <c r="AA91" s="78" t="str">
        <f>CONCATENATE(RESIDENZIALE!$A72,"; ",RESIDENZIALE!$B72,"; ",RESIDENZIALE!$C72,"; ")</f>
        <v>Zona Ba; d.f.&lt;1; Urb.Primaria; </v>
      </c>
      <c r="AB91" s="79">
        <v>11.21</v>
      </c>
      <c r="AC91" s="214"/>
      <c r="AD91" s="215"/>
      <c r="AE91" s="80" t="str">
        <f>CONCATENATE(DIREZIONALE!$A72,"; ",DIREZIONALE!$B72,"; ",DIREZIONALE!$C72,"; ")</f>
        <v>Zona C2_2; d.f.&lt;1,5; Urb.Primaria; </v>
      </c>
      <c r="AF91" s="81">
        <v>69.87</v>
      </c>
      <c r="AG91" s="82" t="str">
        <f>CONCATENATE(COMMERCIALE!$A72,"; ",COMMERCIALE!$B72,"; ",COMMERCIALE!$C72,"; ")</f>
        <v>Zona C2_2; d.f.&lt;1,5; Urb.Primaria; </v>
      </c>
      <c r="AH91" s="83">
        <v>52.4</v>
      </c>
      <c r="AI91" s="84" t="str">
        <f>CONCATENATE(TURISMO!$A72,"; ",TURISMO!$B72,"; ",TURISMO!$C72,"; ")</f>
        <v>Zona C2_2; d.f.&lt;1,5; Urb.Primaria; </v>
      </c>
      <c r="AJ91" s="85">
        <v>21.17</v>
      </c>
    </row>
    <row r="92" spans="26:36" ht="14.25">
      <c r="Z92" s="370">
        <v>19</v>
      </c>
      <c r="AA92" s="78" t="str">
        <f>CONCATENATE(RESIDENZIALE!$A73,"; ",RESIDENZIALE!$B73,"; ",RESIDENZIALE!$C73,"; ")</f>
        <v>Zona Ba; d.f.&lt;1; Urb.Secondaria; </v>
      </c>
      <c r="AB92" s="79">
        <v>6.82</v>
      </c>
      <c r="AC92" s="214"/>
      <c r="AD92" s="215"/>
      <c r="AE92" s="80" t="str">
        <f>CONCATENATE(DIREZIONALE!$A73,"; ",DIREZIONALE!$B73,"; ",DIREZIONALE!$C73,"; ")</f>
        <v>Zona C2_2; d.f.&lt;1,5; Urb.Secondaria; </v>
      </c>
      <c r="AF92" s="81">
        <v>28.9</v>
      </c>
      <c r="AG92" s="82" t="str">
        <f>CONCATENATE(COMMERCIALE!$A73,"; ",COMMERCIALE!$B73,"; ",COMMERCIALE!$C73,"; ")</f>
        <v>Zona C2_2; d.f.&lt;1,5; Urb.Secondaria; </v>
      </c>
      <c r="AH92" s="83">
        <v>21.68</v>
      </c>
      <c r="AI92" s="84" t="str">
        <f>CONCATENATE(TURISMO!$A73,"; ",TURISMO!$B73,"; ",TURISMO!$C73,"; ")</f>
        <v>Zona C2_2; d.f.&lt;1,5; Urb.Secondaria; </v>
      </c>
      <c r="AJ92" s="85">
        <v>15.25</v>
      </c>
    </row>
    <row r="93" spans="26:36" ht="14.25">
      <c r="Z93" s="370">
        <v>20</v>
      </c>
      <c r="AA93" s="78" t="str">
        <f>CONCATENATE(RESIDENZIALE!$A74,"; ",RESIDENZIALE!$B74,"; ",RESIDENZIALE!$C74,"; ")</f>
        <v>Zona Ba; d.f.≥3; Urb.Primaria; </v>
      </c>
      <c r="AB93" s="79">
        <v>3.74</v>
      </c>
      <c r="AC93" s="214"/>
      <c r="AD93" s="215"/>
      <c r="AE93" s="80" t="str">
        <f>CONCATENATE(DIREZIONALE!$A74,"; ",DIREZIONALE!$B74,"; ",DIREZIONALE!$C74,"; ")</f>
        <v>Zona C2_2; d.f.≥3; Urb.Primaria; </v>
      </c>
      <c r="AF93" s="81">
        <v>21.17</v>
      </c>
      <c r="AG93" s="82" t="str">
        <f>CONCATENATE(COMMERCIALE!$A74,"; ",COMMERCIALE!$B74,"; ",COMMERCIALE!$C74,"; ")</f>
        <v>Zona C2_2; d.f.≥3; Urb.Primaria; </v>
      </c>
      <c r="AH93" s="83">
        <v>15.87</v>
      </c>
      <c r="AI93" s="84" t="str">
        <f>CONCATENATE(TURISMO!$A74,"; ",TURISMO!$B74,"; ",TURISMO!$C74,"; ")</f>
        <v>Zona C2_2; d.f.≥3; Urb.Primaria; </v>
      </c>
      <c r="AJ93" s="85">
        <v>12.06</v>
      </c>
    </row>
    <row r="94" spans="26:36" ht="14.25">
      <c r="Z94" s="370">
        <v>21</v>
      </c>
      <c r="AA94" s="78" t="str">
        <f>CONCATENATE(RESIDENZIALE!$A75,"; ",RESIDENZIALE!$B75,"; ",RESIDENZIALE!$C75,"; ")</f>
        <v>Zona Ba; d.f.≥3; Urb.Secondaria; </v>
      </c>
      <c r="AB94" s="79">
        <v>6.82</v>
      </c>
      <c r="AC94" s="214"/>
      <c r="AD94" s="215"/>
      <c r="AE94" s="80" t="str">
        <f>CONCATENATE(DIREZIONALE!$A75,"; ",DIREZIONALE!$B75,"; ",DIREZIONALE!$C75,"; ")</f>
        <v>Zona C2_2; d.f.≥3; Urb.Secondaria; </v>
      </c>
      <c r="AF94" s="81">
        <v>28.9</v>
      </c>
      <c r="AG94" s="82" t="str">
        <f>CONCATENATE(COMMERCIALE!$A75,"; ",COMMERCIALE!$B75,"; ",COMMERCIALE!$C75,"; ")</f>
        <v>Zona C2_2; d.f.≥3; Urb.Secondaria; </v>
      </c>
      <c r="AH94" s="83">
        <v>21.68</v>
      </c>
      <c r="AI94" s="84" t="str">
        <f>CONCATENATE(TURISMO!$A75,"; ",TURISMO!$B75,"; ",TURISMO!$C75,"; ")</f>
        <v>Zona C2_2; d.f.≥3; Urb.Secondaria; </v>
      </c>
      <c r="AJ94" s="85">
        <v>15.25</v>
      </c>
    </row>
    <row r="95" spans="26:36" ht="14.25">
      <c r="Z95" s="370">
        <v>22</v>
      </c>
      <c r="AA95" s="78" t="str">
        <f>CONCATENATE(RESIDENZIALE!$A76,"; ",RESIDENZIALE!$B76,"; ",RESIDENZIALE!$C76,"; ")</f>
        <v>Zona C1; 1≤d.f.≤3; Urb.Primaria; </v>
      </c>
      <c r="AB95" s="79">
        <v>11.71</v>
      </c>
      <c r="AC95" s="214"/>
      <c r="AD95" s="215"/>
      <c r="AE95" s="80" t="str">
        <f>CONCATENATE(DIREZIONALE!$A76,"; ",DIREZIONALE!$B76,"; ",DIREZIONALE!$C76,"; ")</f>
        <v>Zona C2_3; 1,5≤d.f.≤3; Urb.Primaria; </v>
      </c>
      <c r="AF95" s="81">
        <v>42.56</v>
      </c>
      <c r="AG95" s="82" t="str">
        <f>CONCATENATE(COMMERCIALE!$A76,"; ",COMMERCIALE!$B76,"; ",COMMERCIALE!$C76,"; ")</f>
        <v>Zona C2_3; 1,5≤d.f.≤3; Urb.Primaria; </v>
      </c>
      <c r="AH95" s="83">
        <v>31.92</v>
      </c>
      <c r="AI95" s="84" t="str">
        <f>CONCATENATE(TURISMO!$A76,"; ",TURISMO!$B76,"; ",TURISMO!$C76,"; ")</f>
        <v>Zona C2_3; 1,5≤d.f.≤3; Urb.Primaria; </v>
      </c>
      <c r="AJ95" s="85">
        <v>12.06</v>
      </c>
    </row>
    <row r="96" spans="25:36" ht="14.25">
      <c r="Y96" s="92"/>
      <c r="Z96" s="370">
        <v>23</v>
      </c>
      <c r="AA96" s="78" t="str">
        <f>CONCATENATE(RESIDENZIALE!$A77,"; ",RESIDENZIALE!$B77,"; ",RESIDENZIALE!$C77,"; ")</f>
        <v>Zona C1; 1≤d.f.≤3; Urb.Secondaria; </v>
      </c>
      <c r="AB96" s="79">
        <v>15</v>
      </c>
      <c r="AC96" s="214"/>
      <c r="AD96" s="215"/>
      <c r="AE96" s="80" t="str">
        <f>CONCATENATE(DIREZIONALE!$A77,"; ",DIREZIONALE!$B77,"; ",DIREZIONALE!$C77,"; ")</f>
        <v>Zona C2_3; 1,5≤d.f.≤3; Urb.Secondaria; </v>
      </c>
      <c r="AF96" s="81">
        <v>28.9</v>
      </c>
      <c r="AG96" s="82" t="str">
        <f>CONCATENATE(COMMERCIALE!$A77,"; ",COMMERCIALE!$B77,"; ",COMMERCIALE!$C77,"; ")</f>
        <v>Zona C2_3; 1,5≤d.f.≤3; Urb.Secondaria; </v>
      </c>
      <c r="AH96" s="83">
        <v>21.68</v>
      </c>
      <c r="AI96" s="84" t="str">
        <f>CONCATENATE(TURISMO!$A77,"; ",TURISMO!$B77,"; ",TURISMO!$C77,"; ")</f>
        <v>Zona C2_3; 1,5≤d.f.≤3; Urb.Secondaria; </v>
      </c>
      <c r="AJ96" s="85">
        <v>15.25</v>
      </c>
    </row>
    <row r="97" spans="25:36" ht="14.25">
      <c r="Y97" s="92"/>
      <c r="Z97" s="370">
        <v>24</v>
      </c>
      <c r="AA97" s="78" t="str">
        <f>CONCATENATE(RESIDENZIALE!$A78,"; ",RESIDENZIALE!$B78,"; ",RESIDENZIALE!$C78,"; ")</f>
        <v>Zona C1; d.f.&lt;1; Urb.Primaria; </v>
      </c>
      <c r="AB97" s="79">
        <v>24.65</v>
      </c>
      <c r="AC97" s="214"/>
      <c r="AD97" s="215"/>
      <c r="AE97" s="80" t="str">
        <f>CONCATENATE(DIREZIONALE!$A78,"; ",DIREZIONALE!$B78,"; ",DIREZIONALE!$C78,"; ")</f>
        <v>Zona C2_3; d.f.&lt;1,5; Urb.Primaria; </v>
      </c>
      <c r="AF97" s="81">
        <v>69.87</v>
      </c>
      <c r="AG97" s="82" t="str">
        <f>CONCATENATE(COMMERCIALE!$A78,"; ",COMMERCIALE!$B78,"; ",COMMERCIALE!$C78,"; ")</f>
        <v>Zona C2_3; d.f.&lt;1,5; Urb.Primaria; </v>
      </c>
      <c r="AH97" s="83">
        <v>52.4</v>
      </c>
      <c r="AI97" s="84" t="str">
        <f>CONCATENATE(TURISMO!$A78,"; ",TURISMO!$B78,"; ",TURISMO!$C78,"; ")</f>
        <v>Zona C2_3; d.f.&lt;1,5; Urb.Primaria; </v>
      </c>
      <c r="AJ97" s="85">
        <v>21.17</v>
      </c>
    </row>
    <row r="98" spans="26:36" ht="14.25">
      <c r="Z98" s="370">
        <v>25</v>
      </c>
      <c r="AA98" s="78" t="str">
        <f>CONCATENATE(RESIDENZIALE!$A79,"; ",RESIDENZIALE!$B79,"; ",RESIDENZIALE!$C79,"; ")</f>
        <v>Zona C1; d.f.&lt;1; Urb.Secondaria; </v>
      </c>
      <c r="AB98" s="79">
        <v>15</v>
      </c>
      <c r="AE98" s="80" t="str">
        <f>CONCATENATE(DIREZIONALE!$A79,"; ",DIREZIONALE!$B79,"; ",DIREZIONALE!$C79,"; ")</f>
        <v>Zona C2_3; d.f.&lt;1,5; Urb.Secondaria; </v>
      </c>
      <c r="AF98" s="81">
        <v>28.9</v>
      </c>
      <c r="AG98" s="82" t="str">
        <f>CONCATENATE(COMMERCIALE!$A79,"; ",COMMERCIALE!$B79,"; ",COMMERCIALE!$C79,"; ")</f>
        <v>Zona C2_3; d.f.&lt;1,5; Urb.Secondaria; </v>
      </c>
      <c r="AH98" s="83">
        <v>21.68</v>
      </c>
      <c r="AI98" s="84" t="str">
        <f>CONCATENATE(TURISMO!$A79,"; ",TURISMO!$B79,"; ",TURISMO!$C79,"; ")</f>
        <v>Zona C2_3; d.f.&lt;1,5; Urb.Secondaria; </v>
      </c>
      <c r="AJ98" s="85">
        <v>15.25</v>
      </c>
    </row>
    <row r="99" spans="26:36" ht="14.25">
      <c r="Z99" s="370">
        <v>26</v>
      </c>
      <c r="AA99" s="78" t="str">
        <f>CONCATENATE(RESIDENZIALE!$A80,"; ",RESIDENZIALE!$B80,"; ",RESIDENZIALE!$C80,"; ")</f>
        <v>Zona C1; d.f.≥3; Urb.Primaria; </v>
      </c>
      <c r="AB99" s="79">
        <v>8.22</v>
      </c>
      <c r="AE99" s="80" t="str">
        <f>CONCATENATE(DIREZIONALE!$A80,"; ",DIREZIONALE!$B80,"; ",DIREZIONALE!$C80,"; ")</f>
        <v>Zona C2_3; d.f.≥3; Urb.Primaria; </v>
      </c>
      <c r="AF99" s="81">
        <v>21.17</v>
      </c>
      <c r="AG99" s="82" t="str">
        <f>CONCATENATE(COMMERCIALE!$A80,"; ",COMMERCIALE!$B80,"; ",COMMERCIALE!$C80,"; ")</f>
        <v>Zona C2_3; d.f.≥3; Urb.Primaria; </v>
      </c>
      <c r="AH99" s="83">
        <v>15.87</v>
      </c>
      <c r="AI99" s="84" t="str">
        <f>CONCATENATE(TURISMO!$A80,"; ",TURISMO!$B80,"; ",TURISMO!$C80,"; ")</f>
        <v>Zona C2_3; d.f.≥3; Urb.Primaria; </v>
      </c>
      <c r="AJ99" s="85">
        <v>12.06</v>
      </c>
    </row>
    <row r="100" spans="26:36" ht="14.25">
      <c r="Z100" s="370">
        <v>27</v>
      </c>
      <c r="AA100" s="78" t="str">
        <f>CONCATENATE(RESIDENZIALE!$A81,"; ",RESIDENZIALE!$B81,"; ",RESIDENZIALE!$C81,"; ")</f>
        <v>Zona C1; d.f.≥3; Urb.Secondaria; </v>
      </c>
      <c r="AB100" s="79">
        <v>15</v>
      </c>
      <c r="AE100" s="80" t="str">
        <f>CONCATENATE(DIREZIONALE!$A81,"; ",DIREZIONALE!$B81,"; ",DIREZIONALE!$C81,"; ")</f>
        <v>Zona C2_3; d.f.≥3; Urb.Secondaria; </v>
      </c>
      <c r="AF100" s="81">
        <v>28.9</v>
      </c>
      <c r="AG100" s="82" t="str">
        <f>CONCATENATE(COMMERCIALE!$A81,"; ",COMMERCIALE!$B81,"; ",COMMERCIALE!$C81,"; ")</f>
        <v>Zona C2_3; d.f.≥3; Urb.Secondaria; </v>
      </c>
      <c r="AH100" s="83">
        <v>21.68</v>
      </c>
      <c r="AI100" s="84" t="str">
        <f>CONCATENATE(TURISMO!$A81,"; ",TURISMO!$B81,"; ",TURISMO!$C81,"; ")</f>
        <v>Zona C2_3; d.f.≥3; Urb.Secondaria; </v>
      </c>
      <c r="AJ100" s="85">
        <v>15.25</v>
      </c>
    </row>
    <row r="101" spans="26:36" ht="14.25">
      <c r="Z101" s="370">
        <v>28</v>
      </c>
      <c r="AA101" s="78" t="str">
        <f>CONCATENATE(RESIDENZIALE!$A82,"; ",RESIDENZIALE!$B82,"; ",RESIDENZIALE!$C82,"; ")</f>
        <v>Zona C1_1; 1≤d.f.≤3; Urb.Primaria; </v>
      </c>
      <c r="AB101" s="79">
        <v>11.71</v>
      </c>
      <c r="AE101" s="80" t="str">
        <f>CONCATENATE(DIREZIONALE!$A82,"; ",DIREZIONALE!$B82,"; ",DIREZIONALE!$C82,"; ")</f>
        <v>Zona C2a; 1,5≤d.f.≤3; Urb.Primaria; </v>
      </c>
      <c r="AF101" s="81">
        <v>42.56</v>
      </c>
      <c r="AG101" s="82" t="str">
        <f>CONCATENATE(COMMERCIALE!$A82,"; ",COMMERCIALE!$B82,"; ",COMMERCIALE!$C82,"; ")</f>
        <v>Zona C2a; 1,5≤d.f.≤3; Urb.Primaria; </v>
      </c>
      <c r="AH101" s="83">
        <v>31.92</v>
      </c>
      <c r="AI101" s="84" t="str">
        <f>CONCATENATE(TURISMO!$A82,"; ",TURISMO!$B82,"; ",TURISMO!$C82,"; ")</f>
        <v>Zona C2a; 1,5≤d.f.≤3; Urb.Primaria; </v>
      </c>
      <c r="AJ101" s="85">
        <v>12.06</v>
      </c>
    </row>
    <row r="102" spans="25:36" ht="14.25">
      <c r="Y102" s="92"/>
      <c r="Z102" s="370">
        <v>29</v>
      </c>
      <c r="AA102" s="78" t="str">
        <f>CONCATENATE(RESIDENZIALE!$A83,"; ",RESIDENZIALE!$B83,"; ",RESIDENZIALE!$C83,"; ")</f>
        <v>Zona C1_1; 1≤d.f.≤3; Urb.Secondaria; </v>
      </c>
      <c r="AB102" s="79">
        <v>15</v>
      </c>
      <c r="AE102" s="80" t="str">
        <f>CONCATENATE(DIREZIONALE!$A83,"; ",DIREZIONALE!$B83,"; ",DIREZIONALE!$C83,"; ")</f>
        <v>Zona C2a; 1,5≤d.f.≤3; Urb.Secondaria; </v>
      </c>
      <c r="AF102" s="81">
        <v>28.9</v>
      </c>
      <c r="AG102" s="82" t="str">
        <f>CONCATENATE(COMMERCIALE!$A83,"; ",COMMERCIALE!$B83,"; ",COMMERCIALE!$C83,"; ")</f>
        <v>Zona C2a; 1,5≤d.f.≤3; Urb.Secondaria; </v>
      </c>
      <c r="AH102" s="83">
        <v>21.68</v>
      </c>
      <c r="AI102" s="84" t="str">
        <f>CONCATENATE(TURISMO!$A83,"; ",TURISMO!$B83,"; ",TURISMO!$C83,"; ")</f>
        <v>Zona C2a; 1,5≤d.f.≤3; Urb.Secondaria; </v>
      </c>
      <c r="AJ102" s="85">
        <v>15.25</v>
      </c>
    </row>
    <row r="103" spans="25:36" ht="14.25">
      <c r="Y103" s="92"/>
      <c r="Z103" s="370">
        <v>30</v>
      </c>
      <c r="AA103" s="78" t="str">
        <f>CONCATENATE(RESIDENZIALE!$A84,"; ",RESIDENZIALE!$B84,"; ",RESIDENZIALE!$C84,"; ")</f>
        <v>Zona C1_1; d.f.&lt;1; Urb.Primaria; </v>
      </c>
      <c r="AB103" s="79">
        <v>24.65</v>
      </c>
      <c r="AE103" s="80" t="str">
        <f>CONCATENATE(DIREZIONALE!$A84,"; ",DIREZIONALE!$B84,"; ",DIREZIONALE!$C84,"; ")</f>
        <v>Zona C2a; d.f.&lt;1,5; Urb.Primaria; </v>
      </c>
      <c r="AF103" s="81">
        <v>69.87</v>
      </c>
      <c r="AG103" s="82" t="str">
        <f>CONCATENATE(COMMERCIALE!$A84,"; ",COMMERCIALE!$B84,"; ",COMMERCIALE!$C84,"; ")</f>
        <v>Zona C2a; d.f.&lt;1,5; Urb.Primaria; </v>
      </c>
      <c r="AH103" s="83">
        <v>52.4</v>
      </c>
      <c r="AI103" s="84" t="str">
        <f>CONCATENATE(TURISMO!$A84,"; ",TURISMO!$B84,"; ",TURISMO!$C84,"; ")</f>
        <v>Zona C2a; d.f.&lt;1,5; Urb.Primaria; </v>
      </c>
      <c r="AJ103" s="85">
        <v>21.17</v>
      </c>
    </row>
    <row r="104" spans="26:36" ht="14.25">
      <c r="Z104" s="370">
        <v>31</v>
      </c>
      <c r="AA104" s="78" t="str">
        <f>CONCATENATE(RESIDENZIALE!$A85,"; ",RESIDENZIALE!$B85,"; ",RESIDENZIALE!$C85,"; ")</f>
        <v>Zona C1_1; d.f.&lt;1; Urb.Secondaria; </v>
      </c>
      <c r="AB104" s="79">
        <v>15</v>
      </c>
      <c r="AE104" s="80" t="str">
        <f>CONCATENATE(DIREZIONALE!$A85,"; ",DIREZIONALE!$B85,"; ",DIREZIONALE!$C85,"; ")</f>
        <v>Zona C2a; d.f.&lt;1,5; Urb.Secondaria; </v>
      </c>
      <c r="AF104" s="81">
        <v>28.9</v>
      </c>
      <c r="AG104" s="82" t="str">
        <f>CONCATENATE(COMMERCIALE!$A85,"; ",COMMERCIALE!$B85,"; ",COMMERCIALE!$C85,"; ")</f>
        <v>Zona C2a; d.f.&lt;1,5; Urb.Secondaria; </v>
      </c>
      <c r="AH104" s="83">
        <v>21.68</v>
      </c>
      <c r="AI104" s="84" t="str">
        <f>CONCATENATE(TURISMO!$A85,"; ",TURISMO!$B85,"; ",TURISMO!$C85,"; ")</f>
        <v>Zona C2a; d.f.&lt;1,5; Urb.Secondaria; </v>
      </c>
      <c r="AJ104" s="85">
        <v>15.25</v>
      </c>
    </row>
    <row r="105" spans="26:36" ht="14.25">
      <c r="Z105" s="370">
        <v>32</v>
      </c>
      <c r="AA105" s="78" t="str">
        <f>CONCATENATE(RESIDENZIALE!$A86,"; ",RESIDENZIALE!$B86,"; ",RESIDENZIALE!$C86,"; ")</f>
        <v>Zona C1_1; d.f.≥3; Urb.Primaria; </v>
      </c>
      <c r="AB105" s="79">
        <v>8.22</v>
      </c>
      <c r="AE105" s="80" t="str">
        <f>CONCATENATE(DIREZIONALE!$A86,"; ",DIREZIONALE!$B86,"; ",DIREZIONALE!$C86,"; ")</f>
        <v>Zona C2a; d.f.≥3; Urb.Primaria; </v>
      </c>
      <c r="AF105" s="81">
        <v>21.17</v>
      </c>
      <c r="AG105" s="82" t="str">
        <f>CONCATENATE(COMMERCIALE!$A86,"; ",COMMERCIALE!$B86,"; ",COMMERCIALE!$C86,"; ")</f>
        <v>Zona C2a; d.f.≥3; Urb.Primaria; </v>
      </c>
      <c r="AH105" s="83">
        <v>15.87</v>
      </c>
      <c r="AI105" s="84" t="str">
        <f>CONCATENATE(TURISMO!$A86,"; ",TURISMO!$B86,"; ",TURISMO!$C86,"; ")</f>
        <v>Zona C2a; d.f.≥3; Urb.Primaria; </v>
      </c>
      <c r="AJ105" s="85">
        <v>12.06</v>
      </c>
    </row>
    <row r="106" spans="26:36" ht="14.25">
      <c r="Z106" s="370">
        <v>33</v>
      </c>
      <c r="AA106" s="78" t="str">
        <f>CONCATENATE(RESIDENZIALE!$A87,"; ",RESIDENZIALE!$B87,"; ",RESIDENZIALE!$C87,"; ")</f>
        <v>Zona C1_1; d.f.≥3; Urb.Secondaria; </v>
      </c>
      <c r="AB106" s="79">
        <v>15</v>
      </c>
      <c r="AE106" s="80" t="str">
        <f>CONCATENATE(DIREZIONALE!$A87,"; ",DIREZIONALE!$B87,"; ",DIREZIONALE!$C87,"; ")</f>
        <v>Zona C2a; d.f.≥3; Urb.Secondaria; </v>
      </c>
      <c r="AF106" s="81">
        <v>28.9</v>
      </c>
      <c r="AG106" s="82" t="str">
        <f>CONCATENATE(COMMERCIALE!$A87,"; ",COMMERCIALE!$B87,"; ",COMMERCIALE!$C87,"; ")</f>
        <v>Zona C2a; d.f.≥3; Urb.Secondaria; </v>
      </c>
      <c r="AH106" s="83">
        <v>21.68</v>
      </c>
      <c r="AI106" s="84" t="str">
        <f>CONCATENATE(TURISMO!$A87,"; ",TURISMO!$B87,"; ",TURISMO!$C87,"; ")</f>
        <v>Zona C2a; d.f.≥3; Urb.Secondaria; </v>
      </c>
      <c r="AJ106" s="85">
        <v>15.25</v>
      </c>
    </row>
    <row r="107" spans="26:36" ht="14.25">
      <c r="Z107" s="370">
        <v>34</v>
      </c>
      <c r="AA107" s="78" t="str">
        <f>CONCATENATE(RESIDENZIALE!$A88,"; ",RESIDENZIALE!$B88,"; ",RESIDENZIALE!$C88,"; ")</f>
        <v>Zona C2_1; 1≤d.f.≤3; Urb.Primaria; </v>
      </c>
      <c r="AB107" s="79">
        <v>11.71</v>
      </c>
      <c r="AE107" s="80" t="str">
        <f>CONCATENATE(DIREZIONALE!$A88,"; ",DIREZIONALE!$B88,"; ",DIREZIONALE!$C88,"; ")</f>
        <v>Zona D1; 1,5≤d.f.≤3; Urb.Primaria; </v>
      </c>
      <c r="AF107" s="81">
        <v>42.56</v>
      </c>
      <c r="AG107" s="82" t="str">
        <f>CONCATENATE(COMMERCIALE!$A88,"; ",COMMERCIALE!$B88,"; ",COMMERCIALE!$C88,"; ")</f>
        <v>Zona D1; 1,5≤d.f.≤3; Urb.Primaria; </v>
      </c>
      <c r="AH107" s="83">
        <v>42.56</v>
      </c>
      <c r="AI107" s="84" t="str">
        <f>CONCATENATE(TURISMO!$A88,"; ",TURISMO!$B88,"; ",TURISMO!$C88,"; ")</f>
        <v>Zona D1; 1,5≤d.f.≤3; Urb.Primaria; </v>
      </c>
      <c r="AJ107" s="85">
        <v>12.06</v>
      </c>
    </row>
    <row r="108" spans="25:36" ht="14.25">
      <c r="Y108" s="92"/>
      <c r="Z108" s="370">
        <v>35</v>
      </c>
      <c r="AA108" s="78" t="str">
        <f>CONCATENATE(RESIDENZIALE!$A89,"; ",RESIDENZIALE!$B89,"; ",RESIDENZIALE!$C89,"; ")</f>
        <v>Zona C2_1; 1≤d.f.≤3; Urb.Secondaria; </v>
      </c>
      <c r="AB108" s="79">
        <v>15</v>
      </c>
      <c r="AE108" s="80" t="str">
        <f>CONCATENATE(DIREZIONALE!$A89,"; ",DIREZIONALE!$B89,"; ",DIREZIONALE!$C89,"; ")</f>
        <v>Zona D1; 1,5≤d.f.≤3; Urb.Secondaria; </v>
      </c>
      <c r="AF108" s="81">
        <v>28.9</v>
      </c>
      <c r="AG108" s="82" t="str">
        <f>CONCATENATE(COMMERCIALE!$A89,"; ",COMMERCIALE!$B89,"; ",COMMERCIALE!$C89,"; ")</f>
        <v>Zona D1; 1,5≤d.f.≤3; Urb.Secondaria; </v>
      </c>
      <c r="AH108" s="83">
        <v>28.9</v>
      </c>
      <c r="AI108" s="84" t="str">
        <f>CONCATENATE(TURISMO!$A89,"; ",TURISMO!$B89,"; ",TURISMO!$C89,"; ")</f>
        <v>Zona D1; 1,5≤d.f.≤3; Urb.Secondaria; </v>
      </c>
      <c r="AJ108" s="85">
        <v>15.25</v>
      </c>
    </row>
    <row r="109" spans="25:36" ht="14.25">
      <c r="Y109" s="92"/>
      <c r="Z109" s="370">
        <v>36</v>
      </c>
      <c r="AA109" s="78" t="str">
        <f>CONCATENATE(RESIDENZIALE!$A90,"; ",RESIDENZIALE!$B90,"; ",RESIDENZIALE!$C90,"; ")</f>
        <v>Zona C2_1; d.f.&lt;1; Urb.Primaria; </v>
      </c>
      <c r="AB109" s="79">
        <v>24.65</v>
      </c>
      <c r="AE109" s="80" t="str">
        <f>CONCATENATE(DIREZIONALE!$A90,"; ",DIREZIONALE!$B90,"; ",DIREZIONALE!$C90,"; ")</f>
        <v>Zona D1; d.f.≥3; Urb.Primaria; </v>
      </c>
      <c r="AF109" s="81">
        <v>21.17</v>
      </c>
      <c r="AG109" s="82" t="str">
        <f>CONCATENATE(COMMERCIALE!$A90,"; ",COMMERCIALE!$B90,"; ",COMMERCIALE!$C90,"; ")</f>
        <v>Zona D1; d.f.≥3; Urb.Primaria; </v>
      </c>
      <c r="AH109" s="83">
        <v>21.17</v>
      </c>
      <c r="AI109" s="84" t="str">
        <f>CONCATENATE(TURISMO!$A90,"; ",TURISMO!$B90,"; ",TURISMO!$C90,"; ")</f>
        <v>Zona D1; d.f.≥3; Urb.Primaria; </v>
      </c>
      <c r="AJ109" s="85">
        <v>12.06</v>
      </c>
    </row>
    <row r="110" spans="26:36" ht="14.25">
      <c r="Z110" s="370">
        <v>37</v>
      </c>
      <c r="AA110" s="78" t="str">
        <f>CONCATENATE(RESIDENZIALE!$A91,"; ",RESIDENZIALE!$B91,"; ",RESIDENZIALE!$C91,"; ")</f>
        <v>Zona C2_1; d.f.&lt;1; Urb.Secondaria; </v>
      </c>
      <c r="AB110" s="79">
        <v>15</v>
      </c>
      <c r="AE110" s="80" t="str">
        <f>CONCATENATE(DIREZIONALE!$A91,"; ",DIREZIONALE!$B91,"; ",DIREZIONALE!$C91,"; ")</f>
        <v>Zona D1; d.f.≥3; Urb.Secondaria; </v>
      </c>
      <c r="AF110" s="81">
        <v>28.9</v>
      </c>
      <c r="AG110" s="82" t="str">
        <f>CONCATENATE(COMMERCIALE!$A91,"; ",COMMERCIALE!$B91,"; ",COMMERCIALE!$C91,"; ")</f>
        <v>Zona D1; d.f.≥3; Urb.Secondaria; </v>
      </c>
      <c r="AH110" s="83">
        <v>28.9</v>
      </c>
      <c r="AI110" s="84" t="str">
        <f>CONCATENATE(TURISMO!$A91,"; ",TURISMO!$B91,"; ",TURISMO!$C91,"; ")</f>
        <v>Zona D1; d.f.≥3; Urb.Secondaria; </v>
      </c>
      <c r="AJ110" s="85">
        <v>15.25</v>
      </c>
    </row>
    <row r="111" spans="26:36" ht="14.25">
      <c r="Z111" s="370">
        <v>38</v>
      </c>
      <c r="AA111" s="78" t="str">
        <f>CONCATENATE(RESIDENZIALE!$A92,"; ",RESIDENZIALE!$B92,"; ",RESIDENZIALE!$C92,"; ")</f>
        <v>Zona C2_1; d.f.≥3; Urb.Primaria; </v>
      </c>
      <c r="AB111" s="79">
        <v>8.22</v>
      </c>
      <c r="AE111" s="80" t="str">
        <f>CONCATENATE(DIREZIONALE!$A92,"; ",DIREZIONALE!$B92,"; ",DIREZIONALE!$C92,"; ")</f>
        <v>Zona D2; 1,5≤d.f.≤3; Urb.Primaria; </v>
      </c>
      <c r="AF111" s="81">
        <v>42.56</v>
      </c>
      <c r="AG111" s="82" t="str">
        <f>CONCATENATE(COMMERCIALE!$A92,"; ",COMMERCIALE!$B92,"; ",COMMERCIALE!$C92,"; ")</f>
        <v>Zona D2; 1,5≤d.f.≤3; Urb.Primaria; </v>
      </c>
      <c r="AH111" s="83">
        <v>42.56</v>
      </c>
      <c r="AI111" s="84" t="str">
        <f>CONCATENATE(TURISMO!$A92,"; ",TURISMO!$B92,"; ",TURISMO!$C92,"; ")</f>
        <v>Zona D2; 1,5≤d.f.≤3; Urb.Primaria; </v>
      </c>
      <c r="AJ111" s="85">
        <v>12.06</v>
      </c>
    </row>
    <row r="112" spans="26:36" ht="14.25">
      <c r="Z112" s="370">
        <v>39</v>
      </c>
      <c r="AA112" s="78" t="str">
        <f>CONCATENATE(RESIDENZIALE!$A93,"; ",RESIDENZIALE!$B93,"; ",RESIDENZIALE!$C93,"; ")</f>
        <v>Zona C2_1; d.f.≥3; Urb.Secondaria; </v>
      </c>
      <c r="AB112" s="79">
        <v>15</v>
      </c>
      <c r="AE112" s="80" t="str">
        <f>CONCATENATE(DIREZIONALE!$A93,"; ",DIREZIONALE!$B93,"; ",DIREZIONALE!$C93,"; ")</f>
        <v>Zona D2; 1,5≤d.f.≤3; Urb.Secondaria; </v>
      </c>
      <c r="AF112" s="81">
        <v>28.9</v>
      </c>
      <c r="AG112" s="82" t="str">
        <f>CONCATENATE(COMMERCIALE!$A93,"; ",COMMERCIALE!$B93,"; ",COMMERCIALE!$C93,"; ")</f>
        <v>Zona D2; 1,5≤d.f.≤3; Urb.Secondaria; </v>
      </c>
      <c r="AH112" s="83">
        <v>28.9</v>
      </c>
      <c r="AI112" s="84" t="str">
        <f>CONCATENATE(TURISMO!$A93,"; ",TURISMO!$B93,"; ",TURISMO!$C93,"; ")</f>
        <v>Zona D2; 1,5≤d.f.≤3; Urb.Secondaria; </v>
      </c>
      <c r="AJ112" s="85">
        <v>15.25</v>
      </c>
    </row>
    <row r="113" spans="26:36" ht="14.25">
      <c r="Z113" s="379">
        <v>40</v>
      </c>
      <c r="AA113" s="78" t="str">
        <f>CONCATENATE(RESIDENZIALE!$A94,"; ",RESIDENZIALE!$B94,"; ",RESIDENZIALE!$C94,"; ")</f>
        <v>Zona C2_2; 1≤d.f.≤3; Urb.Primaria; </v>
      </c>
      <c r="AB113" s="79">
        <v>11.71</v>
      </c>
      <c r="AE113" s="80" t="str">
        <f>CONCATENATE(DIREZIONALE!$A94,"; ",DIREZIONALE!$B94,"; ",DIREZIONALE!$C94,"; ")</f>
        <v>Zona D2; d.f.≥3; Urb.Primaria; </v>
      </c>
      <c r="AF113" s="81">
        <v>21.17</v>
      </c>
      <c r="AG113" s="82" t="str">
        <f>CONCATENATE(COMMERCIALE!$A94,"; ",COMMERCIALE!$B94,"; ",COMMERCIALE!$C94,"; ")</f>
        <v>Zona D2; d.f.≥3; Urb.Primaria; </v>
      </c>
      <c r="AH113" s="83">
        <v>21.17</v>
      </c>
      <c r="AI113" s="84" t="str">
        <f>CONCATENATE(TURISMO!$A94,"; ",TURISMO!$B94,"; ",TURISMO!$C94,"; ")</f>
        <v>Zona D2; d.f.≥3; Urb.Primaria; </v>
      </c>
      <c r="AJ113" s="85">
        <v>12.06</v>
      </c>
    </row>
    <row r="114" spans="25:36" ht="14.25">
      <c r="Y114" s="92"/>
      <c r="Z114" s="220"/>
      <c r="AA114" s="78" t="str">
        <f>CONCATENATE(RESIDENZIALE!$A95,"; ",RESIDENZIALE!$B95,"; ",RESIDENZIALE!$C95,"; ")</f>
        <v>Zona C2_2; 1≤d.f.≤3; Urb.Secondaria; </v>
      </c>
      <c r="AB114" s="79">
        <v>15</v>
      </c>
      <c r="AE114" s="80" t="str">
        <f>CONCATENATE(DIREZIONALE!$A95,"; ",DIREZIONALE!$B95,"; ",DIREZIONALE!$C95,"; ")</f>
        <v>Zona D2; d.f.≥3; Urb.Secondaria; </v>
      </c>
      <c r="AF114" s="81">
        <v>28.9</v>
      </c>
      <c r="AG114" s="82" t="str">
        <f>CONCATENATE(COMMERCIALE!$A95,"; ",COMMERCIALE!$B95,"; ",COMMERCIALE!$C95,"; ")</f>
        <v>Zona D2; d.f.≥3; Urb.Secondaria; </v>
      </c>
      <c r="AH114" s="83">
        <v>28.9</v>
      </c>
      <c r="AI114" s="84" t="str">
        <f>CONCATENATE(TURISMO!$A95,"; ",TURISMO!$B95,"; ",TURISMO!$C95,"; ")</f>
        <v>Zona D2; d.f.≥3; Urb.Secondaria; </v>
      </c>
      <c r="AJ114" s="85">
        <v>15.25</v>
      </c>
    </row>
    <row r="115" spans="25:36" ht="14.25">
      <c r="Y115" s="92"/>
      <c r="Z115" s="221"/>
      <c r="AA115" s="78" t="str">
        <f>CONCATENATE(RESIDENZIALE!$A96,"; ",RESIDENZIALE!$B96,"; ",RESIDENZIALE!$C96,"; ")</f>
        <v>Zona C2_2; d.f.&lt;1; Urb.Primaria; </v>
      </c>
      <c r="AB115" s="79">
        <v>24.65</v>
      </c>
      <c r="AE115" s="80" t="str">
        <f>CONCATENATE(DIREZIONALE!$A96,"; ",DIREZIONALE!$B96,"; ",DIREZIONALE!$C96,"; ")</f>
        <v>Zona D3; 1,5≤d.f.≤3; Urb.Primaria; </v>
      </c>
      <c r="AF115" s="81">
        <v>42.56</v>
      </c>
      <c r="AG115" s="82" t="str">
        <f>CONCATENATE(COMMERCIALE!$A96,"; ",COMMERCIALE!$B96,"; ",COMMERCIALE!$C96,"; ")</f>
        <v>Zona D3; 1,5≤d.f.≤3; Urb.Primaria; </v>
      </c>
      <c r="AH115" s="83">
        <v>42.56</v>
      </c>
      <c r="AI115" s="84" t="str">
        <f>CONCATENATE(TURISMO!$A96,"; ",TURISMO!$B96,"; ",TURISMO!$C96,"; ")</f>
        <v>Zona D3; 1,5≤d.f.≤3; Urb.Primaria; </v>
      </c>
      <c r="AJ115" s="85">
        <v>12.06</v>
      </c>
    </row>
    <row r="116" spans="26:36" ht="14.25">
      <c r="Z116" s="221"/>
      <c r="AA116" s="78" t="str">
        <f>CONCATENATE(RESIDENZIALE!$A97,"; ",RESIDENZIALE!$B97,"; ",RESIDENZIALE!$C97,"; ")</f>
        <v>Zona C2_2; d.f.&lt;1; Urb.Secondaria; </v>
      </c>
      <c r="AB116" s="79">
        <v>15</v>
      </c>
      <c r="AE116" s="80" t="str">
        <f>CONCATENATE(DIREZIONALE!$A97,"; ",DIREZIONALE!$B97,"; ",DIREZIONALE!$C97,"; ")</f>
        <v>Zona D3; 1,5≤d.f.≤3; Urb.Secondaria; </v>
      </c>
      <c r="AF116" s="81">
        <v>28.9</v>
      </c>
      <c r="AG116" s="82" t="str">
        <f>CONCATENATE(COMMERCIALE!$A97,"; ",COMMERCIALE!$B97,"; ",COMMERCIALE!$C97,"; ")</f>
        <v>Zona D3; 1,5≤d.f.≤3; Urb.Secondaria; </v>
      </c>
      <c r="AH116" s="83">
        <v>28.9</v>
      </c>
      <c r="AI116" s="84" t="str">
        <f>CONCATENATE(TURISMO!$A97,"; ",TURISMO!$B97,"; ",TURISMO!$C97,"; ")</f>
        <v>Zona D3; 1,5≤d.f.≤3; Urb.Secondaria; </v>
      </c>
      <c r="AJ116" s="85">
        <v>15.25</v>
      </c>
    </row>
    <row r="117" spans="26:36" ht="14.25">
      <c r="Z117" s="221"/>
      <c r="AA117" s="78" t="str">
        <f>CONCATENATE(RESIDENZIALE!$A98,"; ",RESIDENZIALE!$B98,"; ",RESIDENZIALE!$C98,"; ")</f>
        <v>Zona C2_2; d.f.≥3; Urb.Primaria; </v>
      </c>
      <c r="AB117" s="79">
        <v>8.22</v>
      </c>
      <c r="AE117" s="80" t="str">
        <f>CONCATENATE(DIREZIONALE!$A98,"; ",DIREZIONALE!$B98,"; ",DIREZIONALE!$C98,"; ")</f>
        <v>Zona D3; d.f.≥3; Urb.Primaria; </v>
      </c>
      <c r="AF117" s="81">
        <v>21.17</v>
      </c>
      <c r="AG117" s="82" t="str">
        <f>CONCATENATE(COMMERCIALE!$A98,"; ",COMMERCIALE!$B98,"; ",COMMERCIALE!$C98,"; ")</f>
        <v>Zona D3; d.f.≥3; Urb.Primaria; </v>
      </c>
      <c r="AH117" s="83">
        <v>21.17</v>
      </c>
      <c r="AI117" s="84" t="str">
        <f>CONCATENATE(TURISMO!$A98,"; ",TURISMO!$B98,"; ",TURISMO!$C98,"; ")</f>
        <v>Zona D3; d.f.≥3; Urb.Primaria; </v>
      </c>
      <c r="AJ117" s="85">
        <v>12.06</v>
      </c>
    </row>
    <row r="118" spans="26:36" ht="14.25">
      <c r="Z118" s="221"/>
      <c r="AA118" s="78" t="str">
        <f>CONCATENATE(RESIDENZIALE!$A99,"; ",RESIDENZIALE!$B99,"; ",RESIDENZIALE!$C99,"; ")</f>
        <v>Zona C2_2; d.f.≥3; Urb.Secondaria; </v>
      </c>
      <c r="AB118" s="79">
        <v>15</v>
      </c>
      <c r="AE118" s="80" t="str">
        <f>CONCATENATE(DIREZIONALE!$A99,"; ",DIREZIONALE!$B99,"; ",DIREZIONALE!$C99,"; ")</f>
        <v>Zona D3; d.f.≥3; Urb.Secondaria; </v>
      </c>
      <c r="AF118" s="81">
        <v>28.9</v>
      </c>
      <c r="AG118" s="82" t="str">
        <f>CONCATENATE(COMMERCIALE!$A99,"; ",COMMERCIALE!$B99,"; ",COMMERCIALE!$C99,"; ")</f>
        <v>Zona D3; d.f.≥3; Urb.Secondaria; </v>
      </c>
      <c r="AH118" s="83">
        <v>28.9</v>
      </c>
      <c r="AI118" s="84" t="str">
        <f>CONCATENATE(TURISMO!$A99,"; ",TURISMO!$B99,"; ",TURISMO!$C99,"; ")</f>
        <v>Zona D3; d.f.≥3; Urb.Secondaria; </v>
      </c>
      <c r="AJ118" s="85">
        <v>15.25</v>
      </c>
    </row>
    <row r="119" spans="26:36" ht="14.25">
      <c r="Z119" s="221"/>
      <c r="AA119" s="78" t="str">
        <f>CONCATENATE(RESIDENZIALE!$A100,"; ",RESIDENZIALE!$B100,"; ",RESIDENZIALE!$C100,"; ")</f>
        <v>Zona C2_3; 1≤d.f.≤3; Urb.Primaria; </v>
      </c>
      <c r="AB119" s="79">
        <v>11.71</v>
      </c>
      <c r="AE119" s="80" t="str">
        <f>CONCATENATE(DIREZIONALE!$A100,"; ",DIREZIONALE!$B100,"; ",DIREZIONALE!$C100,"; ")</f>
        <v>Zona D5; 1,5≤d.f.≤3; Urb.Primaria; </v>
      </c>
      <c r="AF119" s="81">
        <v>42.56</v>
      </c>
      <c r="AG119" s="82" t="str">
        <f>CONCATENATE(COMMERCIALE!$A100,"; ",COMMERCIALE!$B100,"; ",COMMERCIALE!$C100,"; ")</f>
        <v>Zona D5; 1,5≤d.f.≤3; Urb.Primaria; </v>
      </c>
      <c r="AH119" s="83">
        <v>42.56</v>
      </c>
      <c r="AI119" s="84" t="str">
        <f>CONCATENATE(TURISMO!$A100,"; ",TURISMO!$B100,"; ",TURISMO!$C100,"; ")</f>
        <v>Zona D5; 1,5≤d.f.≤3; Urb.Primaria; </v>
      </c>
      <c r="AJ119" s="85">
        <v>12.06</v>
      </c>
    </row>
    <row r="120" spans="25:36" ht="14.25">
      <c r="Y120" s="92"/>
      <c r="Z120" s="221"/>
      <c r="AA120" s="78" t="str">
        <f>CONCATENATE(RESIDENZIALE!$A101,"; ",RESIDENZIALE!$B101,"; ",RESIDENZIALE!$C101,"; ")</f>
        <v>Zona C2_3; 1≤d.f.≤3; Urb.Secondaria; </v>
      </c>
      <c r="AB120" s="79">
        <v>15</v>
      </c>
      <c r="AE120" s="80" t="str">
        <f>CONCATENATE(DIREZIONALE!$A101,"; ",DIREZIONALE!$B101,"; ",DIREZIONALE!$C101,"; ")</f>
        <v>Zona D5; 1,5≤d.f.≤3; Urb.Secondaria; </v>
      </c>
      <c r="AF120" s="81">
        <v>28.9</v>
      </c>
      <c r="AG120" s="82" t="str">
        <f>CONCATENATE(COMMERCIALE!$A101,"; ",COMMERCIALE!$B101,"; ",COMMERCIALE!$C101,"; ")</f>
        <v>Zona D5; 1,5≤d.f.≤3; Urb.Secondaria; </v>
      </c>
      <c r="AH120" s="83">
        <v>28.9</v>
      </c>
      <c r="AI120" s="84" t="str">
        <f>CONCATENATE(TURISMO!$A101,"; ",TURISMO!$B101,"; ",TURISMO!$C101,"; ")</f>
        <v>Zona D5; 1,5≤d.f.≤3; Urb.Secondaria; </v>
      </c>
      <c r="AJ120" s="85">
        <v>15.25</v>
      </c>
    </row>
    <row r="121" spans="25:36" ht="14.25">
      <c r="Y121" s="92"/>
      <c r="Z121" s="221"/>
      <c r="AA121" s="78" t="str">
        <f>CONCATENATE(RESIDENZIALE!$A102,"; ",RESIDENZIALE!$B102,"; ",RESIDENZIALE!$C102,"; ")</f>
        <v>Zona C2_3; d.f.&lt;1; Urb.Primaria; </v>
      </c>
      <c r="AB121" s="79">
        <v>24.65</v>
      </c>
      <c r="AE121" s="80" t="str">
        <f>CONCATENATE(DIREZIONALE!$A102,"; ",DIREZIONALE!$B102,"; ",DIREZIONALE!$C102,"; ")</f>
        <v>Zona D5; d.f.≥3; Urb.Primaria; </v>
      </c>
      <c r="AF121" s="81">
        <v>21.17</v>
      </c>
      <c r="AG121" s="82" t="str">
        <f>CONCATENATE(COMMERCIALE!$A102,"; ",COMMERCIALE!$B102,"; ",COMMERCIALE!$C102,"; ")</f>
        <v>Zona D5; d.f.≥3; Urb.Primaria; </v>
      </c>
      <c r="AH121" s="83">
        <v>21.17</v>
      </c>
      <c r="AI121" s="84" t="str">
        <f>CONCATENATE(TURISMO!$A102,"; ",TURISMO!$B102,"; ",TURISMO!$C102,"; ")</f>
        <v>Zona D5; d.f.≥3; Urb.Primaria; </v>
      </c>
      <c r="AJ121" s="85">
        <v>12.06</v>
      </c>
    </row>
    <row r="122" spans="26:36" ht="14.25">
      <c r="Z122" s="221"/>
      <c r="AA122" s="78" t="str">
        <f>CONCATENATE(RESIDENZIALE!$A103,"; ",RESIDENZIALE!$B103,"; ",RESIDENZIALE!$C103,"; ")</f>
        <v>Zona C2_3; d.f.&lt;1; Urb.Secondaria; </v>
      </c>
      <c r="AB122" s="79">
        <v>15</v>
      </c>
      <c r="AE122" s="80" t="str">
        <f>CONCATENATE(DIREZIONALE!$A103,"; ",DIREZIONALE!$B103,"; ",DIREZIONALE!$C103,"; ")</f>
        <v>Zona D5; d.f.≥3; Urb.Secondaria; </v>
      </c>
      <c r="AF122" s="81">
        <v>28.9</v>
      </c>
      <c r="AG122" s="82" t="str">
        <f>CONCATENATE(COMMERCIALE!$A103,"; ",COMMERCIALE!$B103,"; ",COMMERCIALE!$C103,"; ")</f>
        <v>Zona D5; d.f.≥3; Urb.Secondaria; </v>
      </c>
      <c r="AH122" s="83">
        <v>28.9</v>
      </c>
      <c r="AI122" s="84" t="str">
        <f>CONCATENATE(TURISMO!$A103,"; ",TURISMO!$B103,"; ",TURISMO!$C103,"; ")</f>
        <v>Zona D5; d.f.≥3; Urb.Secondaria; </v>
      </c>
      <c r="AJ122" s="85">
        <v>15.25</v>
      </c>
    </row>
    <row r="123" spans="26:36" ht="14.25">
      <c r="Z123" s="221"/>
      <c r="AA123" s="78" t="str">
        <f>CONCATENATE(RESIDENZIALE!$A104,"; ",RESIDENZIALE!$B104,"; ",RESIDENZIALE!$C104,"; ")</f>
        <v>Zona C2_3; d.f.≥3; Urb.Primaria; </v>
      </c>
      <c r="AB123" s="79">
        <v>8.22</v>
      </c>
      <c r="AE123" s="80" t="str">
        <f>CONCATENATE(DIREZIONALE!$A104,"; ",DIREZIONALE!$B104,"; ",DIREZIONALE!$C104,"; ")</f>
        <v>Zona D6; 1,5≤d.f.≤3; Urb.Primaria; </v>
      </c>
      <c r="AF123" s="81">
        <v>42.56</v>
      </c>
      <c r="AG123" s="82" t="str">
        <f>CONCATENATE(COMMERCIALE!$A104,"; ",COMMERCIALE!$B104,"; ",COMMERCIALE!$C104,"; ")</f>
        <v>Zona D6; 1,5≤d.f.≤3; Urb.Primaria; </v>
      </c>
      <c r="AH123" s="83">
        <v>42.56</v>
      </c>
      <c r="AI123" s="84" t="str">
        <f>CONCATENATE(TURISMO!$A104,"; ",TURISMO!$B104,"; ",TURISMO!$C104,"; ")</f>
        <v>Zona D6; 1,5≤d.f.≤3; Urb.Primaria; </v>
      </c>
      <c r="AJ123" s="85">
        <v>12.06</v>
      </c>
    </row>
    <row r="124" spans="27:36" ht="14.25">
      <c r="AA124" s="78" t="str">
        <f>CONCATENATE(RESIDENZIALE!$A105,"; ",RESIDENZIALE!$B105,"; ",RESIDENZIALE!$C105,"; ")</f>
        <v>Zona C2_3; d.f.≥3; Urb.Secondaria; </v>
      </c>
      <c r="AB124" s="79">
        <v>15</v>
      </c>
      <c r="AE124" s="80" t="str">
        <f>CONCATENATE(DIREZIONALE!$A105,"; ",DIREZIONALE!$B105,"; ",DIREZIONALE!$C105,"; ")</f>
        <v>Zona D6; 1,5≤d.f.≤3; Urb.Secondaria; </v>
      </c>
      <c r="AF124" s="81">
        <v>28.9</v>
      </c>
      <c r="AG124" s="82" t="str">
        <f>CONCATENATE(COMMERCIALE!$A105,"; ",COMMERCIALE!$B105,"; ",COMMERCIALE!$C105,"; ")</f>
        <v>Zona D6; 1,5≤d.f.≤3; Urb.Secondaria; </v>
      </c>
      <c r="AH124" s="83">
        <v>28.9</v>
      </c>
      <c r="AI124" s="84" t="str">
        <f>CONCATENATE(TURISMO!$A105,"; ",TURISMO!$B105,"; ",TURISMO!$C105,"; ")</f>
        <v>Zona D6; 1,5≤d.f.≤3; Urb.Secondaria; </v>
      </c>
      <c r="AJ124" s="85">
        <v>15.25</v>
      </c>
    </row>
    <row r="125" spans="27:36" ht="14.25">
      <c r="AA125" s="78" t="str">
        <f>CONCATENATE(RESIDENZIALE!$A106,"; ",RESIDENZIALE!$B106,"; ",RESIDENZIALE!$C106,"; ")</f>
        <v>Zona C2a; 1≤d.f.≤3; Urb.Primaria; </v>
      </c>
      <c r="AB125" s="79">
        <v>11.71</v>
      </c>
      <c r="AE125" s="80" t="str">
        <f>CONCATENATE(DIREZIONALE!$A106,"; ",DIREZIONALE!$B106,"; ",DIREZIONALE!$C106,"; ")</f>
        <v>Zona D6; d.f.≥3; Urb.Primaria; </v>
      </c>
      <c r="AF125" s="81">
        <v>21.17</v>
      </c>
      <c r="AG125" s="82" t="str">
        <f>CONCATENATE(COMMERCIALE!$A106,"; ",COMMERCIALE!$B106,"; ",COMMERCIALE!$C106,"; ")</f>
        <v>Zona D6; d.f.≥3; Urb.Primaria; </v>
      </c>
      <c r="AH125" s="83">
        <v>21.17</v>
      </c>
      <c r="AI125" s="84" t="str">
        <f>CONCATENATE(TURISMO!$A106,"; ",TURISMO!$B106,"; ",TURISMO!$C106,"; ")</f>
        <v>Zona D6; d.f.≥3; Urb.Primaria; </v>
      </c>
      <c r="AJ125" s="85">
        <v>12.06</v>
      </c>
    </row>
    <row r="126" spans="25:36" ht="14.25">
      <c r="Y126" s="92"/>
      <c r="AA126" s="78" t="str">
        <f>CONCATENATE(RESIDENZIALE!$A107,"; ",RESIDENZIALE!$B107,"; ",RESIDENZIALE!$C107,"; ")</f>
        <v>Zona C2a; 1≤d.f.≤3; Urb.Secondaria; </v>
      </c>
      <c r="AB126" s="79">
        <v>15</v>
      </c>
      <c r="AE126" s="80" t="str">
        <f>CONCATENATE(DIREZIONALE!$A107,"; ",DIREZIONALE!$B107,"; ",DIREZIONALE!$C107,"; ")</f>
        <v>Zona D6; d.f.≥3; Urb.Secondaria; </v>
      </c>
      <c r="AF126" s="81">
        <v>28.9</v>
      </c>
      <c r="AG126" s="82" t="str">
        <f>CONCATENATE(COMMERCIALE!$A107,"; ",COMMERCIALE!$B107,"; ",COMMERCIALE!$C107,"; ")</f>
        <v>Zona D6; d.f.≥3; Urb.Secondaria; </v>
      </c>
      <c r="AH126" s="83">
        <v>28.9</v>
      </c>
      <c r="AI126" s="84" t="str">
        <f>CONCATENATE(TURISMO!$A107,"; ",TURISMO!$B107,"; ",TURISMO!$C107,"; ")</f>
        <v>Zona D6; d.f.≥3; Urb.Secondaria; </v>
      </c>
      <c r="AJ126" s="85">
        <v>15.25</v>
      </c>
    </row>
    <row r="127" spans="25:36" ht="14.25">
      <c r="Y127" s="92"/>
      <c r="AA127" s="78" t="str">
        <f>CONCATENATE(RESIDENZIALE!$A108,"; ",RESIDENZIALE!$B108,"; ",RESIDENZIALE!$C108,"; ")</f>
        <v>Zona C2a; d.f.&lt;1; Urb.Primaria; </v>
      </c>
      <c r="AB127" s="79">
        <v>24.65</v>
      </c>
      <c r="AE127" s="80" t="str">
        <f>CONCATENATE(DIREZIONALE!$A108,"; ",DIREZIONALE!$B108,"; ",DIREZIONALE!$C108,"; ")</f>
        <v>Zona E; 1,5≤d.f.≤3; Urb.Primaria; </v>
      </c>
      <c r="AF127" s="81">
        <v>38.42</v>
      </c>
      <c r="AG127" s="82" t="str">
        <f>CONCATENATE(COMMERCIALE!$A108,"; ",COMMERCIALE!$B108,"; ",COMMERCIALE!$C108,"; ")</f>
        <v>Zona E; 1,5≤d.f.≤3; Urb.Primaria; </v>
      </c>
      <c r="AH127" s="83">
        <v>38.42</v>
      </c>
      <c r="AI127" s="84" t="str">
        <f>CONCATENATE(TURISMO!$A108,"; ",TURISMO!$B108,"; ",TURISMO!$C108,"; ")</f>
        <v>Zona E; 1,5≤d.f.≤3; Urb.Primaria; </v>
      </c>
      <c r="AJ127" s="85">
        <v>6.7</v>
      </c>
    </row>
    <row r="128" spans="27:36" ht="14.25">
      <c r="AA128" s="78" t="str">
        <f>CONCATENATE(RESIDENZIALE!$A109,"; ",RESIDENZIALE!$B109,"; ",RESIDENZIALE!$C109,"; ")</f>
        <v>Zona C2a; d.f.&lt;1; Urb.Secondaria; </v>
      </c>
      <c r="AB128" s="79">
        <v>15</v>
      </c>
      <c r="AE128" s="80" t="str">
        <f>CONCATENATE(DIREZIONALE!$A109,"; ",DIREZIONALE!$B109,"; ",DIREZIONALE!$C109,"; ")</f>
        <v>Zona E; 1,5≤d.f.≤3; Urb.Secondaria; </v>
      </c>
      <c r="AF128" s="81">
        <v>26.09</v>
      </c>
      <c r="AG128" s="82" t="str">
        <f>CONCATENATE(COMMERCIALE!$A109,"; ",COMMERCIALE!$B109,"; ",COMMERCIALE!$C109,"; ")</f>
        <v>Zona E; 1,5≤d.f.≤3; Urb.Secondaria; </v>
      </c>
      <c r="AH128" s="83">
        <v>26.09</v>
      </c>
      <c r="AI128" s="84" t="str">
        <f>CONCATENATE(TURISMO!$A109,"; ",TURISMO!$B109,"; ",TURISMO!$C109,"; ")</f>
        <v>Zona E; 1,5≤d.f.≤3; Urb.Secondaria; </v>
      </c>
      <c r="AJ128" s="85">
        <v>8.47</v>
      </c>
    </row>
    <row r="129" spans="27:36" ht="14.25">
      <c r="AA129" s="78" t="str">
        <f>CONCATENATE(RESIDENZIALE!$A110,"; ",RESIDENZIALE!$B110,"; ",RESIDENZIALE!$C110,"; ")</f>
        <v>Zona C2a; d.f.≥3; Urb.Primaria; </v>
      </c>
      <c r="AB129" s="79">
        <v>8.22</v>
      </c>
      <c r="AE129" s="80" t="str">
        <f>CONCATENATE(DIREZIONALE!$A110,"; ",DIREZIONALE!$B110,"; ",DIREZIONALE!$C110,"; ")</f>
        <v>Zona E; d.f.&lt;1,5; Urb.Primaria; </v>
      </c>
      <c r="AF129" s="81">
        <v>63.08</v>
      </c>
      <c r="AG129" s="82" t="str">
        <f>CONCATENATE(COMMERCIALE!$A110,"; ",COMMERCIALE!$B110,"; ",COMMERCIALE!$C110,"; ")</f>
        <v>Zona E; d.f.&lt;1,5; Urb.Primaria; </v>
      </c>
      <c r="AH129" s="83">
        <v>63.08</v>
      </c>
      <c r="AI129" s="84" t="str">
        <f>CONCATENATE(TURISMO!$A110,"; ",TURISMO!$B110,"; ",TURISMO!$C110,"; ")</f>
        <v>Zona E; d.f.&lt;1,5; Urb.Primaria; </v>
      </c>
      <c r="AJ129" s="85">
        <v>11.76</v>
      </c>
    </row>
    <row r="130" spans="27:36" ht="14.25">
      <c r="AA130" s="78" t="str">
        <f>CONCATENATE(RESIDENZIALE!$A111,"; ",RESIDENZIALE!$B111,"; ",RESIDENZIALE!$C111,"; ")</f>
        <v>Zona C2a; d.f.≥3; Urb.Secondaria; </v>
      </c>
      <c r="AB130" s="79">
        <v>15</v>
      </c>
      <c r="AE130" s="80" t="str">
        <f>CONCATENATE(DIREZIONALE!$A111,"; ",DIREZIONALE!$B111,"; ",DIREZIONALE!$C111,"; ")</f>
        <v>Zona E; d.f.&lt;1,5; Urb.Secondaria; </v>
      </c>
      <c r="AF130" s="81">
        <v>26.09</v>
      </c>
      <c r="AG130" s="82" t="str">
        <f>CONCATENATE(COMMERCIALE!$A111,"; ",COMMERCIALE!$B111,"; ",COMMERCIALE!$C111,"; ")</f>
        <v>Zona E; d.f.&lt;1,5; Urb.Secondaria; </v>
      </c>
      <c r="AH130" s="83">
        <v>26.09</v>
      </c>
      <c r="AI130" s="84" t="str">
        <f>CONCATENATE(TURISMO!$A111,"; ",TURISMO!$B111,"; ",TURISMO!$C111,"; ")</f>
        <v>Zona E; d.f.&lt;1,5; Urb.Secondaria; </v>
      </c>
      <c r="AJ130" s="85">
        <v>8.47</v>
      </c>
    </row>
    <row r="131" spans="27:36" ht="14.25">
      <c r="AA131" s="78" t="str">
        <f>CONCATENATE(RESIDENZIALE!$A112,"; ",RESIDENZIALE!$B112,"; ",RESIDENZIALE!$C112,"; ")</f>
        <v>Zona E; 1≤d.f.≤3; Urb.Primaria; </v>
      </c>
      <c r="AB131" s="79">
        <v>9.91</v>
      </c>
      <c r="AE131" s="80" t="str">
        <f>CONCATENATE(DIREZIONALE!$A112,"; ",DIREZIONALE!$B112,"; ",DIREZIONALE!$C112,"; ")</f>
        <v>Zona F; 1,5≤d.f.≤3; Urb.Primaria; </v>
      </c>
      <c r="AF131" s="81">
        <v>35.47</v>
      </c>
      <c r="AG131" s="82" t="str">
        <f>CONCATENATE(COMMERCIALE!$A112,"; ",COMMERCIALE!$B112,"; ",COMMERCIALE!$C112,"; ")</f>
        <v>Zona F; 1,5≤d.f.≤3; Urb.Primaria; </v>
      </c>
      <c r="AH131" s="83">
        <v>35.47</v>
      </c>
      <c r="AI131" s="84" t="str">
        <f>CONCATENATE(TURISMO!$A112,"; ",TURISMO!$B112,"; ",TURISMO!$C112,"; ")</f>
        <v>Zona F; 1,5≤d.f.≤3; Urb.Primaria; </v>
      </c>
      <c r="AJ131" s="85">
        <v>10.05</v>
      </c>
    </row>
    <row r="132" spans="25:36" ht="14.25">
      <c r="Y132" s="92"/>
      <c r="AA132" s="78" t="str">
        <f>CONCATENATE(RESIDENZIALE!$A113,"; ",RESIDENZIALE!$B113,"; ",RESIDENZIALE!$C113,"; ")</f>
        <v>Zona E; 1≤d.f.≤3; Urb.Secondaria; </v>
      </c>
      <c r="AB132" s="79">
        <v>12.69</v>
      </c>
      <c r="AE132" s="80" t="str">
        <f>CONCATENATE(DIREZIONALE!$A113,"; ",DIREZIONALE!$B113,"; ",DIREZIONALE!$C113,"; ")</f>
        <v>Zona F; 1,5≤d.f.≤3; Urb.Secondaria; </v>
      </c>
      <c r="AF132" s="81">
        <v>24.09</v>
      </c>
      <c r="AG132" s="82" t="str">
        <f>CONCATENATE(COMMERCIALE!$A113,"; ",COMMERCIALE!$B113,"; ",COMMERCIALE!$C113,"; ")</f>
        <v>Zona F; 1,5≤d.f.≤3; Urb.Secondaria; </v>
      </c>
      <c r="AH132" s="83">
        <v>24.09</v>
      </c>
      <c r="AI132" s="84" t="str">
        <f>CONCATENATE(TURISMO!$A113,"; ",TURISMO!$B113,"; ",TURISMO!$C113,"; ")</f>
        <v>Zona F; 1,5≤d.f.≤3; Urb.Secondaria; </v>
      </c>
      <c r="AJ132" s="85">
        <v>12.71</v>
      </c>
    </row>
    <row r="133" spans="25:36" ht="14.25">
      <c r="Y133" s="92"/>
      <c r="AA133" s="78" t="str">
        <f>CONCATENATE(RESIDENZIALE!$A114,"; ",RESIDENZIALE!$B114,"; ",RESIDENZIALE!$C114,"; ")</f>
        <v>Zona E; d.f.&lt;1; Urb.Primaria; </v>
      </c>
      <c r="AB133" s="79">
        <v>20.86</v>
      </c>
      <c r="AD133" s="1"/>
      <c r="AE133" s="80" t="str">
        <f>CONCATENATE(DIREZIONALE!$A114,"; ",DIREZIONALE!$B114,"; ",DIREZIONALE!$C114,"; ")</f>
        <v>Zona F; d.f.&lt;1,5; Urb.Primaria; </v>
      </c>
      <c r="AF133" s="81">
        <v>58.22</v>
      </c>
      <c r="AG133" s="82" t="str">
        <f>CONCATENATE(COMMERCIALE!$A114,"; ",COMMERCIALE!$B114,"; ",COMMERCIALE!$C114,"; ")</f>
        <v>Zona F; d.f.&lt;1,5; Urb.Primaria; </v>
      </c>
      <c r="AH133" s="83">
        <v>58.22</v>
      </c>
      <c r="AI133" s="84" t="str">
        <f>CONCATENATE(TURISMO!$A114,"; ",TURISMO!$B114,"; ",TURISMO!$C114,"; ")</f>
        <v>Zona F; d.f.&lt;1,5; Urb.Primaria; </v>
      </c>
      <c r="AJ133" s="85">
        <v>10.05</v>
      </c>
    </row>
    <row r="134" spans="27:36" ht="14.25">
      <c r="AA134" s="78" t="str">
        <f>CONCATENATE(RESIDENZIALE!$A115,"; ",RESIDENZIALE!$B115,"; ",RESIDENZIALE!$C115,"; ")</f>
        <v>Zona E; d.f.&lt;1; Urb.Secondaria; </v>
      </c>
      <c r="AB134" s="79">
        <v>12.69</v>
      </c>
      <c r="AD134" s="1"/>
      <c r="AE134" s="211" t="str">
        <f>CONCATENATE(DIREZIONALE!$A115,"; ",DIREZIONALE!$B115,"; ",DIREZIONALE!$C115,"; ")</f>
        <v>Zona F; d.f.&lt;1,5; Urb.Secondaria; </v>
      </c>
      <c r="AF134" s="212">
        <v>24.09</v>
      </c>
      <c r="AG134" s="102" t="str">
        <f>CONCATENATE(COMMERCIALE!$A115,"; ",COMMERCIALE!$B115,"; ",COMMERCIALE!$C115,"; ")</f>
        <v>Zona F; d.f.&lt;1,5; Urb.Secondaria; </v>
      </c>
      <c r="AH134" s="103">
        <v>24.09</v>
      </c>
      <c r="AI134" s="104" t="str">
        <f>CONCATENATE(TURISMO!$A115,"; ",TURISMO!$B115,"; ",TURISMO!$C115,"; ")</f>
        <v>Zona F; d.f.&lt;1,5; Urb.Secondaria; </v>
      </c>
      <c r="AJ134" s="105">
        <v>12.71</v>
      </c>
    </row>
    <row r="135" spans="27:38" ht="14.25">
      <c r="AA135" s="78" t="str">
        <f>CONCATENATE(RESIDENZIALE!$A116,"; ",RESIDENZIALE!$B116,"; ",RESIDENZIALE!$C116,"; ")</f>
        <v>Zona E; Impr. Agr. NON a titolo principale; Urb.Primaria; </v>
      </c>
      <c r="AB135" s="79">
        <v>10.43</v>
      </c>
      <c r="AD135" s="1"/>
      <c r="AH135" s="101"/>
      <c r="AI135" s="101"/>
      <c r="AJ135" s="101"/>
      <c r="AK135" s="101"/>
      <c r="AL135" s="101"/>
    </row>
    <row r="136" spans="27:36" ht="14.25">
      <c r="AA136" s="106" t="str">
        <f>CONCATENATE(RESIDENZIALE!$A117,"; ",RESIDENZIALE!$B117,"; ",RESIDENZIALE!$C117,"; ")</f>
        <v>Zona E; Impr. Agr. NON a titolo principale; Urb.Secondaria; </v>
      </c>
      <c r="AB136" s="107">
        <v>6.35</v>
      </c>
      <c r="AD136" s="1"/>
      <c r="AI136" s="101"/>
      <c r="AJ136" s="101"/>
    </row>
    <row r="137" spans="28:36" ht="14.25">
      <c r="AB137" s="100"/>
      <c r="AD137" s="1"/>
      <c r="AI137" s="101"/>
      <c r="AJ137" s="101"/>
    </row>
    <row r="138" spans="26:36" ht="14.25">
      <c r="Z138" s="17"/>
      <c r="AA138" s="17"/>
      <c r="AB138" s="369"/>
      <c r="AC138" s="17"/>
      <c r="AD138" s="1"/>
      <c r="AI138" s="101"/>
      <c r="AJ138" s="101"/>
    </row>
    <row r="139" spans="26:36" ht="14.25">
      <c r="Z139" s="17"/>
      <c r="AA139" s="369"/>
      <c r="AB139" s="369"/>
      <c r="AC139" s="17"/>
      <c r="AD139" s="1"/>
      <c r="AI139" s="101"/>
      <c r="AJ139" s="101"/>
    </row>
    <row r="140" spans="26:36" ht="14.25">
      <c r="Z140" s="17"/>
      <c r="AA140" s="369"/>
      <c r="AB140" s="369"/>
      <c r="AC140" s="17"/>
      <c r="AD140" s="1"/>
      <c r="AI140" s="101"/>
      <c r="AJ140" s="101"/>
    </row>
    <row r="141" spans="26:36" ht="18">
      <c r="Z141" s="374"/>
      <c r="AA141" s="17"/>
      <c r="AB141" s="369"/>
      <c r="AC141" s="17"/>
      <c r="AD141" s="1"/>
      <c r="AI141" s="101"/>
      <c r="AJ141" s="101"/>
    </row>
    <row r="142" spans="26:36" ht="14.25">
      <c r="Z142" s="17"/>
      <c r="AA142" s="17"/>
      <c r="AB142" s="369"/>
      <c r="AC142" s="17"/>
      <c r="AD142" s="1"/>
      <c r="AI142" s="101"/>
      <c r="AJ142" s="101"/>
    </row>
    <row r="143" spans="26:36" ht="14.25">
      <c r="Z143" s="17"/>
      <c r="AA143" s="17"/>
      <c r="AB143" s="369"/>
      <c r="AC143" s="17"/>
      <c r="AD143" s="1"/>
      <c r="AI143" s="101"/>
      <c r="AJ143" s="101"/>
    </row>
    <row r="144" spans="26:36" ht="14.25">
      <c r="Z144" s="17"/>
      <c r="AA144" s="17"/>
      <c r="AB144" s="369"/>
      <c r="AC144" s="17"/>
      <c r="AD144" s="1"/>
      <c r="AI144" s="101"/>
      <c r="AJ144" s="101"/>
    </row>
    <row r="145" spans="30:36" ht="14.25">
      <c r="AD145" s="1"/>
      <c r="AI145" s="101"/>
      <c r="AJ145" s="101"/>
    </row>
    <row r="146" spans="30:36" ht="14.25">
      <c r="AD146" s="1"/>
      <c r="AI146" s="101"/>
      <c r="AJ146" s="101"/>
    </row>
  </sheetData>
  <sheetProtection password="EB2D" sheet="1" selectLockedCells="1"/>
  <mergeCells count="55">
    <mergeCell ref="S15:X15"/>
    <mergeCell ref="U11:V11"/>
    <mergeCell ref="U9:V9"/>
    <mergeCell ref="U8:V8"/>
    <mergeCell ref="B18:D18"/>
    <mergeCell ref="A15:D15"/>
    <mergeCell ref="E15:R16"/>
    <mergeCell ref="E18:O18"/>
    <mergeCell ref="B11:C11"/>
    <mergeCell ref="E11:O11"/>
    <mergeCell ref="A2:D2"/>
    <mergeCell ref="B5:C5"/>
    <mergeCell ref="B9:C9"/>
    <mergeCell ref="B7:C8"/>
    <mergeCell ref="U7:V7"/>
    <mergeCell ref="S2:X2"/>
    <mergeCell ref="E2:R3"/>
    <mergeCell ref="E5:O5"/>
    <mergeCell ref="E7:O7"/>
    <mergeCell ref="E8:O8"/>
    <mergeCell ref="P82:W82"/>
    <mergeCell ref="E68:F68"/>
    <mergeCell ref="E70:F70"/>
    <mergeCell ref="E72:F72"/>
    <mergeCell ref="E74:F74"/>
    <mergeCell ref="U72:V72"/>
    <mergeCell ref="B82:O82"/>
    <mergeCell ref="B72:C72"/>
    <mergeCell ref="P76:W76"/>
    <mergeCell ref="P77:W81"/>
    <mergeCell ref="B76:O76"/>
    <mergeCell ref="B77:O81"/>
    <mergeCell ref="U68:V68"/>
    <mergeCell ref="U70:V70"/>
    <mergeCell ref="U74:V74"/>
    <mergeCell ref="U20:V20"/>
    <mergeCell ref="E32:F32"/>
    <mergeCell ref="I32:J32"/>
    <mergeCell ref="M32:N32"/>
    <mergeCell ref="Q32:R32"/>
    <mergeCell ref="U32:V32"/>
    <mergeCell ref="E20:F20"/>
    <mergeCell ref="I20:J20"/>
    <mergeCell ref="M20:N20"/>
    <mergeCell ref="Q20:R20"/>
    <mergeCell ref="U44:V44"/>
    <mergeCell ref="E56:F56"/>
    <mergeCell ref="I56:J56"/>
    <mergeCell ref="M56:N56"/>
    <mergeCell ref="Q56:R56"/>
    <mergeCell ref="U56:V56"/>
    <mergeCell ref="E44:F44"/>
    <mergeCell ref="I44:J44"/>
    <mergeCell ref="M44:N44"/>
    <mergeCell ref="Q44:R44"/>
  </mergeCells>
  <dataValidations count="8">
    <dataValidation type="list" allowBlank="1" showErrorMessage="1" promptTitle="Destinazione d'uso" prompt="Le descrizioni ammesse sono le seguenti:&#10;&#10;RESIDENZIALE&#10;AGRICOLTURA&#10;DIREZIONALE&#10;COMMERCIALE&#10;TURISMO&#10;ARTIGIANATO&#10;INDUSTRIA&#10;&#10;(Selezionare la destinazione dal menù a tendina)" errorTitle="Dato errato" error="Attenzione!! E' stato immesso un dato errato" sqref="E5:P5">
      <formula1>$Z$21:$Z$27</formula1>
    </dataValidation>
    <dataValidation type="list" allowBlank="1" showErrorMessage="1" promptTitle="Zona terr. omog." errorTitle="Dato errato" error="Attenzione!! E' stato immesso un dato errato" sqref="E11:O11">
      <formula1>IF($B$11="MONETIZZAZIONE STANDARD",$AQ$21:$AQ$23,)</formula1>
    </dataValidation>
    <dataValidation type="list" allowBlank="1" showInputMessage="1" showErrorMessage="1" errorTitle="Dato errato" error="Attenzione!! E' stato immesso un dato errato" sqref="E18:O18">
      <formula1>$Z$35:$Z$39</formula1>
    </dataValidation>
    <dataValidation type="list" allowBlank="1" showErrorMessage="1" promptTitle="Zona terr. omog." errorTitle="Dato errato" error="Attenzione!! E' stato immesso un dato errato" sqref="E7:O7">
      <formula1>IF($E$5="RESIDENZIALE",AA21:AA136,IF($E5="AGRICOLTURA",AC21:AC80,IF($E$5="DIREZIONALE",AE21:AE134,IF($E$5="COMMERCIALE",AG21:AG134,IF($E$5="TURISMO",AI21:AI134,IF($E$5="ARTIGIANATO",AK21:AK80,IF($E$5="INDUSTRIA",AN21:AN80)))))))</formula1>
    </dataValidation>
    <dataValidation type="list" allowBlank="1" showErrorMessage="1" promptTitle="Zona terr. omog." errorTitle="Dato errato" error="Attenzione!! E' stato immesso un dato errato" sqref="E8:O8">
      <formula1>IF($E$5="RESIDENZIALE",AA21:AA136,IF($E5="AGRICOLTURA",AC21:AC80,IF($E$5="DIREZIONALE",AE21:AE134,IF($E$5="COMMERCIALE",AG21:AG134,IF($E$5="TURISMO",AI21:AI134,IF($E$5="ARTIGIANATO",AK21:AK80,IF($E$5="INDUSTRIA",AN21:AN80)))))))</formula1>
    </dataValidation>
    <dataValidation type="list" allowBlank="1" showInputMessage="1" showErrorMessage="1" errorTitle="Dato errato" error="Attenzione!! E' stato immesso un dato errato" sqref="S68 S70">
      <formula1>$Z$69:$Z$70</formula1>
    </dataValidation>
    <dataValidation allowBlank="1" showErrorMessage="1" promptTitle="Zona terr. omog." errorTitle="Dato errato" error="Attenzione!! E' stato immesso un dato errato" sqref="P11"/>
    <dataValidation type="list" allowBlank="1" showInputMessage="1" showErrorMessage="1" errorTitle="Dato errato" error="Attenzione!! E' stato immesso un dato errato" sqref="G20 K20 O20 S20 W20 G32 K32 O32 S32 W32 G44 K44 O44 S44 W44 G56 K56 O56 S56 W56">
      <formula1>$Z$73:$Z$113</formula1>
    </dataValidation>
  </dataValidations>
  <printOptions horizontalCentered="1"/>
  <pageMargins left="0.3937007874015748" right="0.3937007874015748" top="1.1811023622047245" bottom="0.7874015748031497" header="0.5905511811023623" footer="0.31496062992125984"/>
  <pageSetup horizontalDpi="360" verticalDpi="360" orientation="landscape" paperSize="9" scale="68" r:id="rId4"/>
  <headerFooter alignWithMargins="0">
    <oddHeader>&amp;C&amp;"Arial,Grassetto"&amp;14CONTRIBUTO CONCESSORIO&amp;10
&amp;14DETERMINAZIONE DEGLI ONERI DI URBANIZZAZIONE&amp;R&amp;"Arial,Corsivo" release 2.0</oddHeader>
    <oddFooter>&amp;L&amp;D&amp;C&amp;9Comune di MIRANO - 3° Settore - Pianificazione, Uso e Tutela del Territorio
Servizio Edilizia Privata
C.F. 82002010278 - P.I. 00649390275
Segreteria: tel. +39-041-57.98.456/467/481 fax +39-041-57.98.410&amp;R&amp;P di &amp;N</oddFooter>
  </headerFooter>
  <rowBreaks count="1" manualBreakCount="1">
    <brk id="43" max="23" man="1"/>
  </rowBreaks>
  <colBreaks count="1" manualBreakCount="1">
    <brk id="24" max="65535" man="1"/>
  </colBreaks>
  <ignoredErrors>
    <ignoredError sqref="H58:H66 L58:L66 P58:P66 T58:T66 X58:X66 H46:H54 L46:L54 P46:P54 T46:T54 X46:X54 H34:H42 L34:L42 P34:P42 T34:T42 X34:X42 H22:H30 L22:L30 P22:P30 T22:T30 X22:X30" unlockedFormula="1"/>
  </ignoredError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6">
    <tabColor indexed="31"/>
  </sheetPr>
  <dimension ref="A1:AR146"/>
  <sheetViews>
    <sheetView zoomScalePageLayoutView="0" workbookViewId="0" topLeftCell="A11">
      <selection activeCell="G36" sqref="G36"/>
    </sheetView>
  </sheetViews>
  <sheetFormatPr defaultColWidth="9.140625" defaultRowHeight="12.75"/>
  <cols>
    <col min="1" max="1" width="2.7109375" style="1" customWidth="1"/>
    <col min="2" max="2" width="29.7109375" style="1" customWidth="1"/>
    <col min="3" max="3" width="4.00390625" style="1" customWidth="1"/>
    <col min="4" max="4" width="4.421875" style="1" customWidth="1"/>
    <col min="5" max="6" width="7.7109375" style="21" customWidth="1"/>
    <col min="7" max="8" width="5.7109375" style="21" customWidth="1"/>
    <col min="9" max="10" width="7.7109375" style="1" customWidth="1"/>
    <col min="11" max="12" width="5.7109375" style="1" customWidth="1"/>
    <col min="13" max="14" width="7.7109375" style="1" customWidth="1"/>
    <col min="15" max="16" width="5.7109375" style="1" customWidth="1"/>
    <col min="17" max="18" width="7.7109375" style="1" customWidth="1"/>
    <col min="19" max="19" width="5.7109375" style="1" customWidth="1"/>
    <col min="20" max="20" width="5.8515625" style="1" customWidth="1"/>
    <col min="21" max="22" width="7.7109375" style="1" customWidth="1"/>
    <col min="23" max="24" width="5.7109375" style="1" customWidth="1"/>
    <col min="25" max="25" width="8.00390625" style="1" hidden="1" customWidth="1"/>
    <col min="26" max="26" width="41.7109375" style="1" hidden="1" customWidth="1"/>
    <col min="27" max="27" width="57.140625" style="1" hidden="1" customWidth="1"/>
    <col min="28" max="28" width="12.28125" style="2" hidden="1" customWidth="1"/>
    <col min="29" max="29" width="33.421875" style="1" hidden="1" customWidth="1"/>
    <col min="30" max="30" width="9.140625" style="2" hidden="1" customWidth="1"/>
    <col min="31" max="31" width="39.140625" style="1" hidden="1" customWidth="1"/>
    <col min="32" max="32" width="9.140625" style="1" hidden="1" customWidth="1"/>
    <col min="33" max="33" width="39.140625" style="1" hidden="1" customWidth="1"/>
    <col min="34" max="34" width="9.140625" style="1" hidden="1" customWidth="1"/>
    <col min="35" max="35" width="39.140625" style="1" hidden="1" customWidth="1"/>
    <col min="36" max="36" width="9.140625" style="1" hidden="1" customWidth="1"/>
    <col min="37" max="37" width="38.140625" style="1" hidden="1" customWidth="1"/>
    <col min="38" max="39" width="9.140625" style="1" hidden="1" customWidth="1"/>
    <col min="40" max="40" width="38.140625" style="1" hidden="1" customWidth="1"/>
    <col min="41" max="42" width="9.140625" style="1" hidden="1" customWidth="1"/>
    <col min="43" max="43" width="48.7109375" style="1" hidden="1" customWidth="1"/>
    <col min="44" max="44" width="16.7109375" style="1" hidden="1" customWidth="1"/>
    <col min="45" max="45" width="9.140625" style="1" hidden="1" customWidth="1"/>
    <col min="46" max="48" width="9.140625" style="1" customWidth="1"/>
    <col min="49" max="16384" width="9.140625" style="1" customWidth="1"/>
  </cols>
  <sheetData>
    <row r="1" spans="1:24" ht="15" customHeight="1" thickBot="1">
      <c r="A1" s="17"/>
      <c r="B1" s="19"/>
      <c r="C1" s="19"/>
      <c r="D1" s="19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5" customHeight="1" thickBot="1">
      <c r="A2" s="513" t="s">
        <v>84</v>
      </c>
      <c r="B2" s="513"/>
      <c r="C2" s="513"/>
      <c r="D2" s="514"/>
      <c r="E2" s="456" t="s">
        <v>321</v>
      </c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8"/>
      <c r="S2" s="517"/>
      <c r="T2" s="518"/>
      <c r="U2" s="518"/>
      <c r="V2" s="518"/>
      <c r="W2" s="518"/>
      <c r="X2" s="518"/>
    </row>
    <row r="3" spans="1:24" ht="8.25" customHeight="1" thickBot="1" thickTop="1">
      <c r="A3" s="4"/>
      <c r="B3" s="5"/>
      <c r="C3" s="5"/>
      <c r="D3" s="168"/>
      <c r="E3" s="459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1"/>
      <c r="S3" s="5"/>
      <c r="T3" s="5"/>
      <c r="U3" s="5"/>
      <c r="V3" s="5"/>
      <c r="W3" s="5"/>
      <c r="X3" s="6"/>
    </row>
    <row r="4" spans="1:24" ht="19.5" customHeight="1">
      <c r="A4" s="7"/>
      <c r="B4" s="8"/>
      <c r="C4" s="8"/>
      <c r="D4" s="8"/>
      <c r="E4" s="9"/>
      <c r="F4" s="9"/>
      <c r="G4" s="9"/>
      <c r="H4" s="9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10"/>
    </row>
    <row r="5" spans="1:24" ht="19.5" customHeight="1" thickBot="1">
      <c r="A5" s="7"/>
      <c r="B5" s="474" t="s">
        <v>85</v>
      </c>
      <c r="C5" s="474"/>
      <c r="D5" s="201"/>
      <c r="E5" s="519" t="s">
        <v>10</v>
      </c>
      <c r="F5" s="520"/>
      <c r="G5" s="520"/>
      <c r="H5" s="520"/>
      <c r="I5" s="520"/>
      <c r="J5" s="520"/>
      <c r="K5" s="520"/>
      <c r="L5" s="520"/>
      <c r="M5" s="520"/>
      <c r="N5" s="520"/>
      <c r="O5" s="521"/>
      <c r="P5" s="205"/>
      <c r="Q5" s="8"/>
      <c r="R5" s="8"/>
      <c r="S5" s="8"/>
      <c r="T5" s="8"/>
      <c r="U5" s="8"/>
      <c r="V5" s="8"/>
      <c r="W5" s="8"/>
      <c r="X5" s="10"/>
    </row>
    <row r="6" spans="1:24" ht="15" customHeight="1" thickTop="1">
      <c r="A6" s="7"/>
      <c r="B6" s="8"/>
      <c r="C6" s="8"/>
      <c r="D6" s="8"/>
      <c r="E6" s="9"/>
      <c r="F6" s="9"/>
      <c r="G6" s="9"/>
      <c r="H6" s="9"/>
      <c r="I6" s="20"/>
      <c r="J6" s="20"/>
      <c r="K6" s="20"/>
      <c r="L6" s="20"/>
      <c r="M6" s="20"/>
      <c r="N6" s="20"/>
      <c r="O6" s="20"/>
      <c r="P6" s="20"/>
      <c r="Q6" s="200"/>
      <c r="R6" s="200"/>
      <c r="S6" s="20"/>
      <c r="T6" s="20"/>
      <c r="U6" s="20"/>
      <c r="V6" s="20"/>
      <c r="W6" s="20"/>
      <c r="X6" s="10"/>
    </row>
    <row r="7" spans="1:24" ht="19.5" customHeight="1">
      <c r="A7" s="7"/>
      <c r="B7" s="506" t="s">
        <v>86</v>
      </c>
      <c r="C7" s="506"/>
      <c r="D7" s="12"/>
      <c r="E7" s="522" t="s">
        <v>269</v>
      </c>
      <c r="F7" s="523"/>
      <c r="G7" s="523"/>
      <c r="H7" s="523"/>
      <c r="I7" s="523"/>
      <c r="J7" s="523"/>
      <c r="K7" s="523"/>
      <c r="L7" s="523"/>
      <c r="M7" s="523"/>
      <c r="N7" s="523"/>
      <c r="O7" s="524"/>
      <c r="P7" s="206"/>
      <c r="Q7" s="200"/>
      <c r="R7" s="59" t="str">
        <f>IF($E$5="RESIDENZIALE","Euro / mc",IF($E$5="AGRICOLTURA","Euro / mq",IF($E$5="DIREZIONALE","Euro / mq",IF($E$5="COMMERCIALE","Euro / mq",IF($E$5="TURISMO","Euro / mc",IF($E$5="ARTIGIANATO","Euro / mq",IF($E$5="INDUSTRIA","Euro / mq")))))))</f>
        <v>Euro / mc</v>
      </c>
      <c r="S7" s="20"/>
      <c r="T7" s="23"/>
      <c r="U7" s="515">
        <f>IF($E$5="RESIDENZIALE",VLOOKUP($E7,$AA21:$AB136,2),IF($E$5="AGRICOLTURA",VLOOKUP($E7,$AC21:$AD80,2),IF($E$5="DIREZIONALE",VLOOKUP($E7,$AE21:$AF134,2),IF($E$5="COMMERCIALE",VLOOKUP($E7,$AG21:$AH134,2),IF($E$5="TURISMO",VLOOKUP($E7,$AI21:$AJ134,2),IF($E$5="ARTIGIANATO",VLOOKUP($E7,$AK21:$AL80,2),IF($E$5="INDUSTRIA",VLOOKUP($E7,$AN21:$AO80,2))))))))</f>
        <v>4.26</v>
      </c>
      <c r="V7" s="516"/>
      <c r="W7" s="185"/>
      <c r="X7" s="10"/>
    </row>
    <row r="8" spans="1:24" ht="19.5" customHeight="1" thickBot="1">
      <c r="A8" s="7"/>
      <c r="B8" s="506"/>
      <c r="C8" s="506"/>
      <c r="D8" s="12"/>
      <c r="E8" s="525" t="s">
        <v>269</v>
      </c>
      <c r="F8" s="526"/>
      <c r="G8" s="526"/>
      <c r="H8" s="526"/>
      <c r="I8" s="526"/>
      <c r="J8" s="526"/>
      <c r="K8" s="526"/>
      <c r="L8" s="526"/>
      <c r="M8" s="526"/>
      <c r="N8" s="526"/>
      <c r="O8" s="527"/>
      <c r="P8" s="207"/>
      <c r="Q8" s="200"/>
      <c r="R8" s="59" t="str">
        <f>IF($E$5="RESIDENZIALE","Euro / mc",IF($E$5="AGRICOLTURA","Euro / mq",IF($E$5="DIREZIONALE","Euro / mq",IF($E$5="COMMERCIALE","Euro / mq",IF($E$5="TURISMO","Euro / mc",IF($E$5="ARTIGIANATO","Euro / mq",IF($E$5="INDUSTRIA","Euro / mq")))))))</f>
        <v>Euro / mc</v>
      </c>
      <c r="S8" s="20"/>
      <c r="T8" s="23"/>
      <c r="U8" s="515">
        <f>IF($E$5="RESIDENZIALE",VLOOKUP($E8,$AA21:$AB136,2),IF($E$5="AGRICOLTURA",VLOOKUP($E8,$AC21:$AD80,2),IF($E$5="DIREZIONALE",VLOOKUP($E8,$AE21:$AF134,2),IF($E$5="COMMERCIALE",VLOOKUP($E8,$AG21:$AH134,2),IF($E$5="TURISMO",VLOOKUP($E8,$AI21:$AJ134,2),IF($E$5="ARTIGIANATO",VLOOKUP($E8,$AK21:$AL80,2),IF($E$5="INDUSTRIA",VLOOKUP($E8,$AN21:$AO80,2))))))))</f>
        <v>4.26</v>
      </c>
      <c r="V8" s="516"/>
      <c r="W8" s="185"/>
      <c r="X8" s="10"/>
    </row>
    <row r="9" spans="1:24" ht="19.5" customHeight="1" thickBot="1" thickTop="1">
      <c r="A9" s="7"/>
      <c r="B9" s="474" t="s">
        <v>104</v>
      </c>
      <c r="C9" s="474"/>
      <c r="D9" s="12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200"/>
      <c r="R9" s="59" t="s">
        <v>105</v>
      </c>
      <c r="S9" s="20"/>
      <c r="T9" s="23"/>
      <c r="U9" s="501">
        <f>IF($E$5="ARTIGIANATO",VLOOKUP($E$7,AK21:AM80,3),IF($E$5="INDUSTRIA",VLOOKUP($E$7,AN21:AP80,3),0))</f>
        <v>0</v>
      </c>
      <c r="V9" s="502"/>
      <c r="W9" s="185"/>
      <c r="X9" s="10"/>
    </row>
    <row r="10" spans="1:24" ht="12" customHeight="1" thickBot="1">
      <c r="A10" s="7"/>
      <c r="B10" s="8"/>
      <c r="C10" s="8"/>
      <c r="D10" s="8"/>
      <c r="E10" s="9"/>
      <c r="F10" s="9"/>
      <c r="G10" s="9"/>
      <c r="H10" s="9"/>
      <c r="I10" s="20"/>
      <c r="J10" s="20"/>
      <c r="K10" s="20"/>
      <c r="L10" s="20"/>
      <c r="M10" s="20"/>
      <c r="N10" s="20"/>
      <c r="O10" s="20"/>
      <c r="P10" s="20"/>
      <c r="Q10" s="200"/>
      <c r="R10" s="203"/>
      <c r="S10" s="20"/>
      <c r="T10" s="20"/>
      <c r="U10" s="20"/>
      <c r="V10" s="20"/>
      <c r="W10" s="20"/>
      <c r="X10" s="10"/>
    </row>
    <row r="11" spans="1:24" ht="19.5" customHeight="1" thickBot="1" thickTop="1">
      <c r="A11" s="7"/>
      <c r="B11" s="530" t="s">
        <v>70</v>
      </c>
      <c r="C11" s="531"/>
      <c r="D11" s="201"/>
      <c r="E11" s="519" t="s">
        <v>418</v>
      </c>
      <c r="F11" s="520"/>
      <c r="G11" s="520"/>
      <c r="H11" s="520"/>
      <c r="I11" s="520"/>
      <c r="J11" s="520"/>
      <c r="K11" s="520"/>
      <c r="L11" s="520"/>
      <c r="M11" s="520"/>
      <c r="N11" s="520"/>
      <c r="O11" s="521"/>
      <c r="P11" s="205"/>
      <c r="Q11" s="200"/>
      <c r="R11" s="59" t="s">
        <v>105</v>
      </c>
      <c r="S11" s="20"/>
      <c r="T11" s="23"/>
      <c r="U11" s="501">
        <f>IF($B$11="MONETIZZAZIONE STANDARD",VLOOKUP($E$11,AQ21:AR23,2))</f>
        <v>0</v>
      </c>
      <c r="V11" s="502"/>
      <c r="W11" s="185"/>
      <c r="X11" s="10"/>
    </row>
    <row r="12" spans="1:24" ht="15" customHeight="1" thickBot="1" thickTop="1">
      <c r="A12" s="13"/>
      <c r="B12" s="14"/>
      <c r="C12" s="14"/>
      <c r="D12" s="14"/>
      <c r="E12" s="15"/>
      <c r="F12" s="15"/>
      <c r="G12" s="15"/>
      <c r="H12" s="15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6"/>
    </row>
    <row r="13" ht="12" customHeight="1" thickTop="1">
      <c r="Z13" s="22"/>
    </row>
    <row r="14" ht="12" customHeight="1" thickBot="1">
      <c r="Z14" s="22"/>
    </row>
    <row r="15" spans="1:24" ht="15" thickBot="1">
      <c r="A15" s="513" t="s">
        <v>84</v>
      </c>
      <c r="B15" s="513"/>
      <c r="C15" s="513"/>
      <c r="D15" s="514"/>
      <c r="E15" s="456" t="s">
        <v>90</v>
      </c>
      <c r="F15" s="457"/>
      <c r="G15" s="457"/>
      <c r="H15" s="457"/>
      <c r="I15" s="457"/>
      <c r="J15" s="457"/>
      <c r="K15" s="457"/>
      <c r="L15" s="457"/>
      <c r="M15" s="457"/>
      <c r="N15" s="457"/>
      <c r="O15" s="457"/>
      <c r="P15" s="457"/>
      <c r="Q15" s="457"/>
      <c r="R15" s="458"/>
      <c r="S15" s="518"/>
      <c r="T15" s="518"/>
      <c r="U15" s="518"/>
      <c r="V15" s="518"/>
      <c r="W15" s="518"/>
      <c r="X15" s="518"/>
    </row>
    <row r="16" spans="1:24" ht="8.25" customHeight="1" thickBot="1" thickTop="1">
      <c r="A16" s="4"/>
      <c r="B16" s="5"/>
      <c r="C16" s="5"/>
      <c r="D16" s="168"/>
      <c r="E16" s="459"/>
      <c r="F16" s="460"/>
      <c r="G16" s="460"/>
      <c r="H16" s="460"/>
      <c r="I16" s="460"/>
      <c r="J16" s="460"/>
      <c r="K16" s="460"/>
      <c r="L16" s="460"/>
      <c r="M16" s="460"/>
      <c r="N16" s="460"/>
      <c r="O16" s="460"/>
      <c r="P16" s="460"/>
      <c r="Q16" s="460"/>
      <c r="R16" s="461"/>
      <c r="S16" s="5"/>
      <c r="T16" s="5"/>
      <c r="U16" s="5"/>
      <c r="V16" s="5"/>
      <c r="W16" s="5"/>
      <c r="X16" s="6"/>
    </row>
    <row r="17" spans="1:24" ht="14.25">
      <c r="A17" s="7"/>
      <c r="B17" s="8"/>
      <c r="C17" s="8"/>
      <c r="D17" s="8"/>
      <c r="E17" s="9"/>
      <c r="F17" s="9"/>
      <c r="G17" s="9"/>
      <c r="H17" s="9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10"/>
    </row>
    <row r="18" spans="1:24" ht="19.5" customHeight="1" thickBot="1">
      <c r="A18" s="7"/>
      <c r="B18" s="474" t="s">
        <v>87</v>
      </c>
      <c r="C18" s="474"/>
      <c r="D18" s="474"/>
      <c r="E18" s="519" t="s">
        <v>389</v>
      </c>
      <c r="F18" s="520"/>
      <c r="G18" s="520"/>
      <c r="H18" s="520"/>
      <c r="I18" s="520"/>
      <c r="J18" s="520"/>
      <c r="K18" s="520"/>
      <c r="L18" s="520"/>
      <c r="M18" s="520"/>
      <c r="N18" s="520"/>
      <c r="O18" s="521"/>
      <c r="P18" s="205"/>
      <c r="Q18" s="20"/>
      <c r="R18" s="11" t="s">
        <v>89</v>
      </c>
      <c r="S18" s="11"/>
      <c r="T18" s="23"/>
      <c r="U18" s="386" t="str">
        <f>IF($E$18="RISTRUTTURAZIONE A","20",IF($E$18="RISTRUTTURAZIONE B","80",IF($E$18="RISTRUTTURAZIONE C","50",IF($E$18="RISTRUTTURAZIONE D","20",IF($E$18="NUOVA COSTRUZIONE/AMPLIAMENTO","100")))))</f>
        <v>100</v>
      </c>
      <c r="V18" s="186"/>
      <c r="W18" s="186"/>
      <c r="X18" s="10"/>
    </row>
    <row r="19" spans="1:44" ht="17.25" customHeight="1" thickTop="1">
      <c r="A19" s="7"/>
      <c r="B19" s="12"/>
      <c r="C19" s="12"/>
      <c r="D19" s="12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0"/>
      <c r="AA19" s="24" t="s">
        <v>26</v>
      </c>
      <c r="AB19" s="25"/>
      <c r="AC19" s="26" t="s">
        <v>25</v>
      </c>
      <c r="AD19" s="27"/>
      <c r="AE19" s="28" t="s">
        <v>29</v>
      </c>
      <c r="AF19" s="29"/>
      <c r="AG19" s="30" t="s">
        <v>30</v>
      </c>
      <c r="AH19" s="31"/>
      <c r="AI19" s="32" t="s">
        <v>31</v>
      </c>
      <c r="AJ19" s="33"/>
      <c r="AK19" s="34" t="s">
        <v>32</v>
      </c>
      <c r="AL19" s="35"/>
      <c r="AM19" s="36" t="s">
        <v>33</v>
      </c>
      <c r="AN19" s="37" t="s">
        <v>34</v>
      </c>
      <c r="AO19" s="38"/>
      <c r="AP19" s="39" t="s">
        <v>33</v>
      </c>
      <c r="AQ19" s="40" t="s">
        <v>35</v>
      </c>
      <c r="AR19" s="41"/>
    </row>
    <row r="20" spans="1:44" ht="15" customHeight="1" thickBot="1">
      <c r="A20" s="7"/>
      <c r="B20" s="20"/>
      <c r="C20" s="20"/>
      <c r="D20" s="20"/>
      <c r="E20" s="454" t="s">
        <v>310</v>
      </c>
      <c r="F20" s="454"/>
      <c r="G20" s="382" t="s">
        <v>255</v>
      </c>
      <c r="H20" s="170"/>
      <c r="I20" s="454" t="s">
        <v>310</v>
      </c>
      <c r="J20" s="486"/>
      <c r="K20" s="382" t="s">
        <v>255</v>
      </c>
      <c r="L20" s="170"/>
      <c r="M20" s="454" t="s">
        <v>310</v>
      </c>
      <c r="N20" s="454"/>
      <c r="O20" s="382" t="s">
        <v>255</v>
      </c>
      <c r="P20" s="170"/>
      <c r="Q20" s="454" t="s">
        <v>310</v>
      </c>
      <c r="R20" s="454"/>
      <c r="S20" s="382" t="s">
        <v>255</v>
      </c>
      <c r="T20" s="170"/>
      <c r="U20" s="454" t="s">
        <v>310</v>
      </c>
      <c r="V20" s="454"/>
      <c r="W20" s="382" t="s">
        <v>255</v>
      </c>
      <c r="X20" s="10"/>
      <c r="Z20" s="42" t="s">
        <v>9</v>
      </c>
      <c r="AA20" s="43" t="s">
        <v>21</v>
      </c>
      <c r="AB20" s="44" t="s">
        <v>22</v>
      </c>
      <c r="AC20" s="45" t="s">
        <v>23</v>
      </c>
      <c r="AD20" s="46" t="s">
        <v>24</v>
      </c>
      <c r="AE20" s="47" t="s">
        <v>21</v>
      </c>
      <c r="AF20" s="48" t="s">
        <v>24</v>
      </c>
      <c r="AG20" s="49" t="s">
        <v>21</v>
      </c>
      <c r="AH20" s="50" t="s">
        <v>24</v>
      </c>
      <c r="AI20" s="51" t="s">
        <v>21</v>
      </c>
      <c r="AJ20" s="52" t="s">
        <v>22</v>
      </c>
      <c r="AK20" s="53" t="s">
        <v>21</v>
      </c>
      <c r="AL20" s="54" t="s">
        <v>24</v>
      </c>
      <c r="AM20" s="54" t="s">
        <v>24</v>
      </c>
      <c r="AN20" s="55" t="s">
        <v>21</v>
      </c>
      <c r="AO20" s="56" t="s">
        <v>24</v>
      </c>
      <c r="AP20" s="56" t="s">
        <v>24</v>
      </c>
      <c r="AQ20" s="57" t="s">
        <v>36</v>
      </c>
      <c r="AR20" s="58" t="s">
        <v>24</v>
      </c>
    </row>
    <row r="21" spans="1:44" ht="15" customHeight="1" thickTop="1">
      <c r="A21" s="7"/>
      <c r="B21" s="20"/>
      <c r="C21" s="20"/>
      <c r="D21" s="20"/>
      <c r="E21" s="189" t="s">
        <v>112</v>
      </c>
      <c r="F21" s="189" t="s">
        <v>113</v>
      </c>
      <c r="G21" s="189" t="s">
        <v>186</v>
      </c>
      <c r="H21" s="170"/>
      <c r="I21" s="189" t="s">
        <v>112</v>
      </c>
      <c r="J21" s="189" t="s">
        <v>113</v>
      </c>
      <c r="K21" s="189" t="s">
        <v>186</v>
      </c>
      <c r="L21" s="170"/>
      <c r="M21" s="189" t="s">
        <v>112</v>
      </c>
      <c r="N21" s="189" t="s">
        <v>113</v>
      </c>
      <c r="O21" s="189" t="s">
        <v>186</v>
      </c>
      <c r="P21" s="170"/>
      <c r="Q21" s="189" t="s">
        <v>112</v>
      </c>
      <c r="R21" s="189" t="s">
        <v>113</v>
      </c>
      <c r="S21" s="189" t="s">
        <v>186</v>
      </c>
      <c r="T21" s="170"/>
      <c r="U21" s="189" t="s">
        <v>112</v>
      </c>
      <c r="V21" s="189" t="s">
        <v>113</v>
      </c>
      <c r="W21" s="189" t="s">
        <v>186</v>
      </c>
      <c r="X21" s="10"/>
      <c r="Z21" s="60" t="s">
        <v>10</v>
      </c>
      <c r="AA21" s="61" t="str">
        <f>CONCATENATE(RESIDENZIALE!$A2,"; ",RESIDENZIALE!$B2,"; ",RESIDENZIALE!$C2,"; ")</f>
        <v>Zona A; 1≤d.f.≤3; Urb.Primaria; </v>
      </c>
      <c r="AB21" s="62">
        <v>4.26</v>
      </c>
      <c r="AC21" s="63" t="str">
        <f>CONCATENATE(AGRICOLTURA!$A2,"; ",AGRICOLTURA!$B2,"; ")</f>
        <v>Zona A; Urb.Primaria; </v>
      </c>
      <c r="AD21" s="64">
        <v>19.43</v>
      </c>
      <c r="AE21" s="65" t="str">
        <f>CONCATENATE(DIREZIONALE!$A2,"; ",DIREZIONALE!$B2,"; ",DIREZIONALE!$C2,"; ")</f>
        <v>Zona A; 1,5≤d.f.≤3; Urb.Primaria; </v>
      </c>
      <c r="AF21" s="66">
        <v>42.56</v>
      </c>
      <c r="AG21" s="67" t="str">
        <f>CONCATENATE(COMMERCIALE!$A2,"; ",COMMERCIALE!$B2,"; ",COMMERCIALE!$C2,"; ")</f>
        <v>Zona A; 1,5≤d.f.≤3; Urb.Primaria; </v>
      </c>
      <c r="AH21" s="68">
        <v>35.47</v>
      </c>
      <c r="AI21" s="69" t="str">
        <f>CONCATENATE(TURISMO!$A2,"; ",TURISMO!$B2,"; ",TURISMO!$C2,"; ")</f>
        <v>Zona A; 1,5≤d.f.≤3; Urb.Primaria; </v>
      </c>
      <c r="AJ21" s="70">
        <v>10.05</v>
      </c>
      <c r="AK21" s="71" t="str">
        <f>CONCATENATE(ARTIGIANATO!$A2,"; ",ARTIGIANATO!$B2,"; ")</f>
        <v>Zona A; Urb.Primaria; </v>
      </c>
      <c r="AL21" s="72">
        <v>7.47</v>
      </c>
      <c r="AM21" s="72">
        <v>6.92</v>
      </c>
      <c r="AN21" s="73" t="str">
        <f>CONCATENATE(INDUSTRIA!$A2,"; ",INDUSTRIA!$B2,"; ")</f>
        <v>Zona A; Urb.Primaria; </v>
      </c>
      <c r="AO21" s="74">
        <v>24.28</v>
      </c>
      <c r="AP21" s="74">
        <v>6.92</v>
      </c>
      <c r="AQ21" s="75" t="str">
        <f>CONCATENATE('MONETIZZAZIONE STANDARD'!$A2,"; ")</f>
        <v>Altre zone (MIRANO e altre località); </v>
      </c>
      <c r="AR21" s="76">
        <f>'MONETIZZAZIONE STANDARD'!$B2</f>
        <v>117.45</v>
      </c>
    </row>
    <row r="22" spans="1:44" ht="15" customHeight="1">
      <c r="A22" s="7"/>
      <c r="B22" s="59" t="s">
        <v>96</v>
      </c>
      <c r="C22" s="59"/>
      <c r="D22" s="173"/>
      <c r="E22" s="187"/>
      <c r="F22" s="187"/>
      <c r="G22" s="187"/>
      <c r="H22" s="208">
        <f>(E22+(F22*0.6))*G22</f>
        <v>0</v>
      </c>
      <c r="I22" s="187"/>
      <c r="J22" s="187"/>
      <c r="K22" s="187"/>
      <c r="L22" s="208">
        <f>(I22+(J22*0.6))*K22</f>
        <v>0</v>
      </c>
      <c r="M22" s="187"/>
      <c r="N22" s="187"/>
      <c r="O22" s="187"/>
      <c r="P22" s="208">
        <f>(M22+(N22*0.6))*O22</f>
        <v>0</v>
      </c>
      <c r="Q22" s="187"/>
      <c r="R22" s="187"/>
      <c r="S22" s="187"/>
      <c r="T22" s="208">
        <f>(Q22+(R22*0.6))*S22</f>
        <v>0</v>
      </c>
      <c r="U22" s="187"/>
      <c r="V22" s="187"/>
      <c r="W22" s="187"/>
      <c r="X22" s="209">
        <f>(U22+(V22*0.6))*W22</f>
        <v>0</v>
      </c>
      <c r="Z22" s="77" t="s">
        <v>11</v>
      </c>
      <c r="AA22" s="78" t="str">
        <f>CONCATENATE(RESIDENZIALE!$A3,"; ",RESIDENZIALE!$B3,"; ",RESIDENZIALE!$C3,"; ")</f>
        <v>Zona A; 1≤d.f.≤3; Urb.Secondaria; </v>
      </c>
      <c r="AB22" s="79">
        <v>5.45</v>
      </c>
      <c r="AC22" s="216" t="str">
        <f>CONCATENATE(AGRICOLTURA!$A3,"; ",AGRICOLTURA!$B3,"; ")</f>
        <v>Zona A; Urb.Secondaria; </v>
      </c>
      <c r="AD22" s="217">
        <v>2.43</v>
      </c>
      <c r="AE22" s="80" t="str">
        <f>CONCATENATE(DIREZIONALE!$A3,"; ",DIREZIONALE!$B3,"; ",DIREZIONALE!$C3,"; ")</f>
        <v>Zona A; 1,5≤d.f.≤3; Urb.Secondaria; </v>
      </c>
      <c r="AF22" s="81">
        <v>28.9</v>
      </c>
      <c r="AG22" s="82" t="str">
        <f>CONCATENATE(COMMERCIALE!$A3,"; ",COMMERCIALE!$B3,"; ",COMMERCIALE!$C3,"; ")</f>
        <v>Zona A; 1,5≤d.f.≤3; Urb.Secondaria; </v>
      </c>
      <c r="AH22" s="83">
        <v>24.09</v>
      </c>
      <c r="AI22" s="84" t="str">
        <f>CONCATENATE(TURISMO!$A3,"; ",TURISMO!$B3,"; ",TURISMO!$C3,"; ")</f>
        <v>Zona A; 1,5≤d.f.≤3; Urb.Secondaria; </v>
      </c>
      <c r="AJ22" s="85">
        <v>12.71</v>
      </c>
      <c r="AK22" s="222" t="str">
        <f>CONCATENATE(ARTIGIANATO!$A3,"; ",ARTIGIANATO!$B3,"; ")</f>
        <v>Zona A; Urb.Secondaria; </v>
      </c>
      <c r="AL22" s="86">
        <v>2.8</v>
      </c>
      <c r="AM22" s="86">
        <v>6.92</v>
      </c>
      <c r="AN22" s="224" t="str">
        <f>CONCATENATE(INDUSTRIA!$A3,"; ",INDUSTRIA!$B3,"; ")</f>
        <v>Zona A; Urb.Secondaria; </v>
      </c>
      <c r="AO22" s="87">
        <v>19.43</v>
      </c>
      <c r="AP22" s="87">
        <v>6.92</v>
      </c>
      <c r="AQ22" s="88" t="str">
        <f>CONCATENATE('MONETIZZAZIONE STANDARD'!$A3,"; ")</f>
        <v>Nessuna Monetizzazione; </v>
      </c>
      <c r="AR22" s="89">
        <f>'MONETIZZAZIONE STANDARD'!$B3</f>
        <v>0</v>
      </c>
    </row>
    <row r="23" spans="1:44" ht="15" customHeight="1">
      <c r="A23" s="7"/>
      <c r="B23" s="59" t="s">
        <v>97</v>
      </c>
      <c r="C23" s="59"/>
      <c r="D23" s="173"/>
      <c r="E23" s="187"/>
      <c r="F23" s="187"/>
      <c r="G23" s="187"/>
      <c r="H23" s="208">
        <f aca="true" t="shared" si="0" ref="H23:H30">(E23+(F23*0.6))*G23</f>
        <v>0</v>
      </c>
      <c r="I23" s="187"/>
      <c r="J23" s="187"/>
      <c r="K23" s="187"/>
      <c r="L23" s="208">
        <f aca="true" t="shared" si="1" ref="L23:L30">(I23+(J23*0.6))*K23</f>
        <v>0</v>
      </c>
      <c r="M23" s="187"/>
      <c r="N23" s="187"/>
      <c r="O23" s="187"/>
      <c r="P23" s="208">
        <f aca="true" t="shared" si="2" ref="P23:P30">(M23+(N23*0.6))*O23</f>
        <v>0</v>
      </c>
      <c r="Q23" s="187"/>
      <c r="R23" s="187"/>
      <c r="S23" s="187"/>
      <c r="T23" s="208">
        <f aca="true" t="shared" si="3" ref="T23:T30">(Q23+(R23*0.6))*S23</f>
        <v>0</v>
      </c>
      <c r="U23" s="187"/>
      <c r="V23" s="187"/>
      <c r="W23" s="187"/>
      <c r="X23" s="209">
        <f aca="true" t="shared" si="4" ref="X23:X30">(U23+(V23*0.6))*W23</f>
        <v>0</v>
      </c>
      <c r="Z23" s="77" t="s">
        <v>12</v>
      </c>
      <c r="AA23" s="78" t="str">
        <f>CONCATENATE(RESIDENZIALE!$A4,"; ",RESIDENZIALE!$B4,"; ",RESIDENZIALE!$C4,"; ")</f>
        <v>Zona A; d.f.≥3; Urb.Primaria; </v>
      </c>
      <c r="AB23" s="79">
        <v>2.99</v>
      </c>
      <c r="AC23" s="216" t="str">
        <f>CONCATENATE(AGRICOLTURA!$A4,"; ",AGRICOLTURA!$B4,"; ")</f>
        <v>Zona A1; Urb.Primaria; </v>
      </c>
      <c r="AD23" s="217">
        <v>19.43</v>
      </c>
      <c r="AE23" s="80" t="str">
        <f>CONCATENATE(DIREZIONALE!$A4,"; ",DIREZIONALE!$B4,"; ",DIREZIONALE!$C4,"; ")</f>
        <v>Zona A; d.f.≥3; Urb.Primaria; </v>
      </c>
      <c r="AF23" s="81">
        <v>21.17</v>
      </c>
      <c r="AG23" s="82" t="str">
        <f>CONCATENATE(COMMERCIALE!$A4,"; ",COMMERCIALE!$B4,"; ",COMMERCIALE!$C4,"; ")</f>
        <v>Zona A; d.f.≥3; Urb.Primaria; </v>
      </c>
      <c r="AH23" s="83">
        <v>17.64</v>
      </c>
      <c r="AI23" s="84" t="str">
        <f>CONCATENATE(TURISMO!$A4,"; ",TURISMO!$B4,"; ",TURISMO!$C4,"; ")</f>
        <v>Zona A; d.f.≥3; Urb.Primaria; </v>
      </c>
      <c r="AJ23" s="85">
        <v>10.05</v>
      </c>
      <c r="AK23" s="222" t="str">
        <f>CONCATENATE(ARTIGIANATO!$A4,"; ",ARTIGIANATO!$B4,"; ")</f>
        <v>Zona A1; Urb.Primaria; </v>
      </c>
      <c r="AL23" s="86">
        <v>7.47</v>
      </c>
      <c r="AM23" s="86">
        <v>6.92</v>
      </c>
      <c r="AN23" s="224" t="str">
        <f>CONCATENATE(INDUSTRIA!$A4,"; ",INDUSTRIA!$B4,"; ")</f>
        <v>Zona A1; Urb.Primaria; </v>
      </c>
      <c r="AO23" s="87">
        <v>24.28</v>
      </c>
      <c r="AP23" s="87">
        <v>6.92</v>
      </c>
      <c r="AQ23" s="90" t="str">
        <f>CONCATENATE('MONETIZZAZIONE STANDARD'!$A4,"; ")</f>
        <v>Zona Centro Storico (MIRANO); </v>
      </c>
      <c r="AR23" s="91">
        <f>'MONETIZZAZIONE STANDARD'!$B4</f>
        <v>400</v>
      </c>
    </row>
    <row r="24" spans="1:44" ht="15" customHeight="1">
      <c r="A24" s="7"/>
      <c r="B24" s="59" t="s">
        <v>98</v>
      </c>
      <c r="C24" s="59"/>
      <c r="D24" s="173"/>
      <c r="E24" s="187"/>
      <c r="F24" s="187"/>
      <c r="G24" s="187"/>
      <c r="H24" s="208">
        <f t="shared" si="0"/>
        <v>0</v>
      </c>
      <c r="I24" s="187"/>
      <c r="J24" s="187"/>
      <c r="K24" s="187"/>
      <c r="L24" s="208">
        <f t="shared" si="1"/>
        <v>0</v>
      </c>
      <c r="M24" s="187"/>
      <c r="N24" s="187"/>
      <c r="O24" s="187"/>
      <c r="P24" s="208">
        <f t="shared" si="2"/>
        <v>0</v>
      </c>
      <c r="Q24" s="187"/>
      <c r="R24" s="187"/>
      <c r="S24" s="187"/>
      <c r="T24" s="208">
        <f t="shared" si="3"/>
        <v>0</v>
      </c>
      <c r="U24" s="187"/>
      <c r="V24" s="187"/>
      <c r="W24" s="187"/>
      <c r="X24" s="209">
        <f t="shared" si="4"/>
        <v>0</v>
      </c>
      <c r="Y24" s="92"/>
      <c r="Z24" s="77" t="s">
        <v>13</v>
      </c>
      <c r="AA24" s="78" t="str">
        <f>CONCATENATE(RESIDENZIALE!$A5,"; ",RESIDENZIALE!$B5,"; ",RESIDENZIALE!$C5,"; ")</f>
        <v>Zona A; d.f.≥3; Urb.Secondaria; </v>
      </c>
      <c r="AB24" s="79">
        <v>5.45</v>
      </c>
      <c r="AC24" s="216" t="str">
        <f>CONCATENATE(AGRICOLTURA!$A5,"; ",AGRICOLTURA!$B5,"; ")</f>
        <v>Zona A1; Urb.Secondaria; </v>
      </c>
      <c r="AD24" s="217">
        <v>2.43</v>
      </c>
      <c r="AE24" s="80" t="str">
        <f>CONCATENATE(DIREZIONALE!$A5,"; ",DIREZIONALE!$B5,"; ",DIREZIONALE!$C5,"; ")</f>
        <v>Zona A; d.f.≥3; Urb.Secondaria; </v>
      </c>
      <c r="AF24" s="81">
        <v>28.9</v>
      </c>
      <c r="AG24" s="82" t="str">
        <f>CONCATENATE(COMMERCIALE!$A5,"; ",COMMERCIALE!$B5,"; ",COMMERCIALE!$C5,"; ")</f>
        <v>Zona A; d.f.≥3; Urb.Secondaria; </v>
      </c>
      <c r="AH24" s="83">
        <v>24.09</v>
      </c>
      <c r="AI24" s="84" t="str">
        <f>CONCATENATE(TURISMO!$A5,"; ",TURISMO!$B5,"; ",TURISMO!$C5,"; ")</f>
        <v>Zona A; d.f.≥3; Urb.Secondaria; </v>
      </c>
      <c r="AJ24" s="85">
        <v>12.71</v>
      </c>
      <c r="AK24" s="222" t="str">
        <f>CONCATENATE(ARTIGIANATO!$A5,"; ",ARTIGIANATO!$B5,"; ")</f>
        <v>Zona A1; Urb.Secondaria; </v>
      </c>
      <c r="AL24" s="86">
        <v>2.8</v>
      </c>
      <c r="AM24" s="86">
        <v>6.92</v>
      </c>
      <c r="AN24" s="224" t="str">
        <f>CONCATENATE(INDUSTRIA!$A5,"; ",INDUSTRIA!$B5,"; ")</f>
        <v>Zona A1; Urb.Secondaria; </v>
      </c>
      <c r="AO24" s="87">
        <v>19.43</v>
      </c>
      <c r="AP24" s="87">
        <v>6.92</v>
      </c>
      <c r="AQ24" s="93"/>
      <c r="AR24" s="94"/>
    </row>
    <row r="25" spans="1:44" ht="15" customHeight="1">
      <c r="A25" s="7"/>
      <c r="B25" s="59" t="s">
        <v>99</v>
      </c>
      <c r="C25" s="59"/>
      <c r="D25" s="173"/>
      <c r="E25" s="187"/>
      <c r="F25" s="187"/>
      <c r="G25" s="187"/>
      <c r="H25" s="208">
        <f t="shared" si="0"/>
        <v>0</v>
      </c>
      <c r="I25" s="187"/>
      <c r="J25" s="187"/>
      <c r="K25" s="187"/>
      <c r="L25" s="208">
        <f t="shared" si="1"/>
        <v>0</v>
      </c>
      <c r="M25" s="187"/>
      <c r="N25" s="187"/>
      <c r="O25" s="187"/>
      <c r="P25" s="208">
        <f t="shared" si="2"/>
        <v>0</v>
      </c>
      <c r="Q25" s="187"/>
      <c r="R25" s="187"/>
      <c r="S25" s="187"/>
      <c r="T25" s="208">
        <f t="shared" si="3"/>
        <v>0</v>
      </c>
      <c r="U25" s="187"/>
      <c r="V25" s="187"/>
      <c r="W25" s="187"/>
      <c r="X25" s="209">
        <f t="shared" si="4"/>
        <v>0</v>
      </c>
      <c r="Y25" s="92"/>
      <c r="Z25" s="77" t="s">
        <v>14</v>
      </c>
      <c r="AA25" s="78" t="str">
        <f>CONCATENATE(RESIDENZIALE!$A6,"; ",RESIDENZIALE!$B6,"; ",RESIDENZIALE!$C6,"; ")</f>
        <v>Zona A1; 1≤d.f.≤3; Urb.Primaria; </v>
      </c>
      <c r="AB25" s="79">
        <v>4.26</v>
      </c>
      <c r="AC25" s="216" t="str">
        <f>CONCATENATE(AGRICOLTURA!$A6,"; ",AGRICOLTURA!$B6,"; ")</f>
        <v>Zona B0; Urb.Primaria; </v>
      </c>
      <c r="AD25" s="217">
        <v>16.44</v>
      </c>
      <c r="AE25" s="80" t="str">
        <f>CONCATENATE(DIREZIONALE!$A6,"; ",DIREZIONALE!$B6,"; ",DIREZIONALE!$C6,"; ")</f>
        <v>Zona A1; 1,5≤d.f.≤3; Urb.Primaria; </v>
      </c>
      <c r="AF25" s="81">
        <v>42.56</v>
      </c>
      <c r="AG25" s="82" t="str">
        <f>CONCATENATE(COMMERCIALE!$A6,"; ",COMMERCIALE!$B6,"; ",COMMERCIALE!$C6,"; ")</f>
        <v>Zona A1; 1,5≤d.f.≤3; Urb.Primaria; </v>
      </c>
      <c r="AH25" s="83">
        <v>35.47</v>
      </c>
      <c r="AI25" s="84" t="str">
        <f>CONCATENATE(TURISMO!$A6,"; ",TURISMO!$B6,"; ",TURISMO!$C6,"; ")</f>
        <v>Zona A1; 1,5≤d.f.≤3; Urb.Primaria; </v>
      </c>
      <c r="AJ25" s="85">
        <v>10.05</v>
      </c>
      <c r="AK25" s="222" t="str">
        <f>CONCATENATE(ARTIGIANATO!$A6,"; ",ARTIGIANATO!$B6,"; ")</f>
        <v>Zona B0; Urb.Primaria; </v>
      </c>
      <c r="AL25" s="86">
        <v>10.46</v>
      </c>
      <c r="AM25" s="86">
        <v>6.92</v>
      </c>
      <c r="AN25" s="224" t="str">
        <f>CONCATENATE(INDUSTRIA!$A6,"; ",INDUSTRIA!$B6,"; ")</f>
        <v>Zona B0; Urb.Primaria; </v>
      </c>
      <c r="AO25" s="87">
        <v>20.55</v>
      </c>
      <c r="AP25" s="87">
        <v>6.92</v>
      </c>
      <c r="AQ25" s="93"/>
      <c r="AR25" s="94"/>
    </row>
    <row r="26" spans="1:44" ht="15" customHeight="1">
      <c r="A26" s="7"/>
      <c r="B26" s="59" t="s">
        <v>100</v>
      </c>
      <c r="C26" s="59"/>
      <c r="D26" s="173"/>
      <c r="E26" s="187"/>
      <c r="F26" s="187"/>
      <c r="G26" s="187"/>
      <c r="H26" s="208">
        <f t="shared" si="0"/>
        <v>0</v>
      </c>
      <c r="I26" s="187"/>
      <c r="J26" s="187"/>
      <c r="K26" s="187"/>
      <c r="L26" s="208">
        <f t="shared" si="1"/>
        <v>0</v>
      </c>
      <c r="M26" s="187"/>
      <c r="N26" s="187"/>
      <c r="O26" s="187"/>
      <c r="P26" s="208">
        <f t="shared" si="2"/>
        <v>0</v>
      </c>
      <c r="Q26" s="187"/>
      <c r="R26" s="187"/>
      <c r="S26" s="187"/>
      <c r="T26" s="208">
        <f t="shared" si="3"/>
        <v>0</v>
      </c>
      <c r="U26" s="187"/>
      <c r="V26" s="187"/>
      <c r="W26" s="187"/>
      <c r="X26" s="209">
        <f t="shared" si="4"/>
        <v>0</v>
      </c>
      <c r="Z26" s="77" t="s">
        <v>15</v>
      </c>
      <c r="AA26" s="78" t="str">
        <f>CONCATENATE(RESIDENZIALE!$A7,"; ",RESIDENZIALE!$B7,"; ",RESIDENZIALE!$C7,"; ")</f>
        <v>Zona A1; 1≤d.f.≤3; Urb.Secondaria; </v>
      </c>
      <c r="AB26" s="79">
        <v>5.45</v>
      </c>
      <c r="AC26" s="216" t="str">
        <f>CONCATENATE(AGRICOLTURA!$A7,"; ",AGRICOLTURA!$B7,"; ")</f>
        <v>Zona B0; Urb.Secondaria; </v>
      </c>
      <c r="AD26" s="217">
        <v>2.05</v>
      </c>
      <c r="AE26" s="80" t="str">
        <f>CONCATENATE(DIREZIONALE!$A7,"; ",DIREZIONALE!$B7,"; ",DIREZIONALE!$C7,"; ")</f>
        <v>Zona A1; 1,5≤d.f.≤3; Urb.Secondaria; </v>
      </c>
      <c r="AF26" s="81">
        <v>28.9</v>
      </c>
      <c r="AG26" s="82" t="str">
        <f>CONCATENATE(COMMERCIALE!$A7,"; ",COMMERCIALE!$B7,"; ",COMMERCIALE!$C7,"; ")</f>
        <v>Zona A1; 1,5≤d.f.≤3; Urb.Secondaria; </v>
      </c>
      <c r="AH26" s="83">
        <v>24.09</v>
      </c>
      <c r="AI26" s="84" t="str">
        <f>CONCATENATE(TURISMO!$A7,"; ",TURISMO!$B7,"; ",TURISMO!$C7,"; ")</f>
        <v>Zona A1; 1,5≤d.f.≤3; Urb.Secondaria; </v>
      </c>
      <c r="AJ26" s="85">
        <v>12.71</v>
      </c>
      <c r="AK26" s="222" t="str">
        <f>CONCATENATE(ARTIGIANATO!$A7,"; ",ARTIGIANATO!$B7,"; ")</f>
        <v>Zona B0; Urb.Secondaria; </v>
      </c>
      <c r="AL26" s="86">
        <v>3.92</v>
      </c>
      <c r="AM26" s="86">
        <v>6.92</v>
      </c>
      <c r="AN26" s="224" t="str">
        <f>CONCATENATE(INDUSTRIA!$A7,"; ",INDUSTRIA!$B7,"; ")</f>
        <v>Zona B0; Urb.Secondaria; </v>
      </c>
      <c r="AO26" s="87">
        <v>16.44</v>
      </c>
      <c r="AP26" s="87">
        <v>6.92</v>
      </c>
      <c r="AQ26" s="93"/>
      <c r="AR26" s="94"/>
    </row>
    <row r="27" spans="1:44" ht="15" customHeight="1">
      <c r="A27" s="7"/>
      <c r="B27" s="59" t="s">
        <v>101</v>
      </c>
      <c r="C27" s="59"/>
      <c r="D27" s="173"/>
      <c r="E27" s="187"/>
      <c r="F27" s="187"/>
      <c r="G27" s="187"/>
      <c r="H27" s="208">
        <f t="shared" si="0"/>
        <v>0</v>
      </c>
      <c r="I27" s="187"/>
      <c r="J27" s="187"/>
      <c r="K27" s="187"/>
      <c r="L27" s="208">
        <f t="shared" si="1"/>
        <v>0</v>
      </c>
      <c r="M27" s="187"/>
      <c r="N27" s="187"/>
      <c r="O27" s="187"/>
      <c r="P27" s="208">
        <f t="shared" si="2"/>
        <v>0</v>
      </c>
      <c r="Q27" s="187"/>
      <c r="R27" s="187"/>
      <c r="S27" s="187"/>
      <c r="T27" s="208">
        <f t="shared" si="3"/>
        <v>0</v>
      </c>
      <c r="U27" s="187"/>
      <c r="V27" s="187"/>
      <c r="W27" s="187"/>
      <c r="X27" s="209">
        <f t="shared" si="4"/>
        <v>0</v>
      </c>
      <c r="Z27" s="77" t="s">
        <v>16</v>
      </c>
      <c r="AA27" s="78" t="str">
        <f>CONCATENATE(RESIDENZIALE!$A8,"; ",RESIDENZIALE!$B8,"; ",RESIDENZIALE!$C8,"; ")</f>
        <v>Zona A1; d.f.≥3; Urb.Primaria; </v>
      </c>
      <c r="AB27" s="79">
        <v>2.99</v>
      </c>
      <c r="AC27" s="216" t="str">
        <f>CONCATENATE(AGRICOLTURA!$A8,"; ",AGRICOLTURA!$B8,"; ")</f>
        <v>Zona B10; Urb.Primaria; </v>
      </c>
      <c r="AD27" s="217">
        <v>16.44</v>
      </c>
      <c r="AE27" s="80" t="str">
        <f>CONCATENATE(DIREZIONALE!$A8,"; ",DIREZIONALE!$B8,"; ",DIREZIONALE!$C8,"; ")</f>
        <v>Zona A1; d.f.≥3; Urb.Primaria; </v>
      </c>
      <c r="AF27" s="81">
        <v>21.17</v>
      </c>
      <c r="AG27" s="82" t="str">
        <f>CONCATENATE(COMMERCIALE!$A8,"; ",COMMERCIALE!$B8,"; ",COMMERCIALE!$C8,"; ")</f>
        <v>Zona A1; d.f.≥3; Urb.Primaria; </v>
      </c>
      <c r="AH27" s="83">
        <v>17.64</v>
      </c>
      <c r="AI27" s="84" t="str">
        <f>CONCATENATE(TURISMO!$A8,"; ",TURISMO!$B8,"; ",TURISMO!$C8,"; ")</f>
        <v>Zona A1; d.f.≥3; Urb.Primaria; </v>
      </c>
      <c r="AJ27" s="85">
        <v>10.05</v>
      </c>
      <c r="AK27" s="222" t="str">
        <f>CONCATENATE(ARTIGIANATO!$A8,"; ",ARTIGIANATO!$B8,"; ")</f>
        <v>Zona B10; Urb.Primaria; </v>
      </c>
      <c r="AL27" s="86">
        <v>10.46</v>
      </c>
      <c r="AM27" s="86">
        <v>6.92</v>
      </c>
      <c r="AN27" s="224" t="str">
        <f>CONCATENATE(INDUSTRIA!$A8,"; ",INDUSTRIA!$B8,"; ")</f>
        <v>Zona B10; Urb.Primaria; </v>
      </c>
      <c r="AO27" s="87">
        <v>20.55</v>
      </c>
      <c r="AP27" s="87">
        <v>6.92</v>
      </c>
      <c r="AQ27" s="93"/>
      <c r="AR27" s="94"/>
    </row>
    <row r="28" spans="1:44" ht="15" customHeight="1">
      <c r="A28" s="7"/>
      <c r="B28" s="59" t="s">
        <v>102</v>
      </c>
      <c r="C28" s="59"/>
      <c r="D28" s="173"/>
      <c r="E28" s="187"/>
      <c r="F28" s="187"/>
      <c r="G28" s="187"/>
      <c r="H28" s="208">
        <f t="shared" si="0"/>
        <v>0</v>
      </c>
      <c r="I28" s="187"/>
      <c r="J28" s="187"/>
      <c r="K28" s="187"/>
      <c r="L28" s="208">
        <f t="shared" si="1"/>
        <v>0</v>
      </c>
      <c r="M28" s="187"/>
      <c r="N28" s="187"/>
      <c r="O28" s="187"/>
      <c r="P28" s="208">
        <f t="shared" si="2"/>
        <v>0</v>
      </c>
      <c r="Q28" s="187"/>
      <c r="R28" s="187"/>
      <c r="S28" s="187"/>
      <c r="T28" s="208">
        <f t="shared" si="3"/>
        <v>0</v>
      </c>
      <c r="U28" s="187"/>
      <c r="V28" s="187"/>
      <c r="W28" s="187"/>
      <c r="X28" s="209">
        <f t="shared" si="4"/>
        <v>0</v>
      </c>
      <c r="Z28" s="95" t="s">
        <v>70</v>
      </c>
      <c r="AA28" s="78" t="str">
        <f>CONCATENATE(RESIDENZIALE!$A9,"; ",RESIDENZIALE!$B9,"; ",RESIDENZIALE!$C9,"; ")</f>
        <v>Zona A1; d.f.≥3; Urb.Secondaria; </v>
      </c>
      <c r="AB28" s="79">
        <v>5.45</v>
      </c>
      <c r="AC28" s="216" t="str">
        <f>CONCATENATE(AGRICOLTURA!$A9,"; ",AGRICOLTURA!$B9,"; ")</f>
        <v>Zona B10; Urb.Secondaria; </v>
      </c>
      <c r="AD28" s="217">
        <v>2.05</v>
      </c>
      <c r="AE28" s="80" t="str">
        <f>CONCATENATE(DIREZIONALE!$A9,"; ",DIREZIONALE!$B9,"; ",DIREZIONALE!$C9,"; ")</f>
        <v>Zona A1; d.f.≥3; Urb.Secondaria; </v>
      </c>
      <c r="AF28" s="81">
        <v>28.9</v>
      </c>
      <c r="AG28" s="82" t="str">
        <f>CONCATENATE(COMMERCIALE!$A9,"; ",COMMERCIALE!$B9,"; ",COMMERCIALE!$C9,"; ")</f>
        <v>Zona A1; d.f.≥3; Urb.Secondaria; </v>
      </c>
      <c r="AH28" s="83">
        <v>24.09</v>
      </c>
      <c r="AI28" s="84" t="str">
        <f>CONCATENATE(TURISMO!$A9,"; ",TURISMO!$B9,"; ",TURISMO!$C9,"; ")</f>
        <v>Zona A1; d.f.≥3; Urb.Secondaria; </v>
      </c>
      <c r="AJ28" s="85">
        <v>12.71</v>
      </c>
      <c r="AK28" s="222" t="str">
        <f>CONCATENATE(ARTIGIANATO!$A9,"; ",ARTIGIANATO!$B9,"; ")</f>
        <v>Zona B10; Urb.Secondaria; </v>
      </c>
      <c r="AL28" s="86">
        <v>3.92</v>
      </c>
      <c r="AM28" s="86">
        <v>6.92</v>
      </c>
      <c r="AN28" s="224" t="str">
        <f>CONCATENATE(INDUSTRIA!$A9,"; ",INDUSTRIA!$B9,"; ")</f>
        <v>Zona B10; Urb.Secondaria; </v>
      </c>
      <c r="AO28" s="87">
        <v>16.44</v>
      </c>
      <c r="AP28" s="87">
        <v>6.92</v>
      </c>
      <c r="AQ28" s="93"/>
      <c r="AR28" s="94"/>
    </row>
    <row r="29" spans="1:44" ht="15" customHeight="1">
      <c r="A29" s="7"/>
      <c r="B29" s="59" t="s">
        <v>91</v>
      </c>
      <c r="C29" s="59"/>
      <c r="D29" s="173"/>
      <c r="E29" s="187"/>
      <c r="F29" s="187"/>
      <c r="G29" s="187"/>
      <c r="H29" s="208">
        <f>(E29+(F29*0.6))*G29</f>
        <v>0</v>
      </c>
      <c r="I29" s="187"/>
      <c r="J29" s="187"/>
      <c r="K29" s="187"/>
      <c r="L29" s="208">
        <f t="shared" si="1"/>
        <v>0</v>
      </c>
      <c r="M29" s="187"/>
      <c r="N29" s="187"/>
      <c r="O29" s="187"/>
      <c r="P29" s="208">
        <f t="shared" si="2"/>
        <v>0</v>
      </c>
      <c r="Q29" s="187"/>
      <c r="R29" s="187"/>
      <c r="S29" s="187"/>
      <c r="T29" s="208">
        <f t="shared" si="3"/>
        <v>0</v>
      </c>
      <c r="U29" s="187"/>
      <c r="V29" s="187"/>
      <c r="W29" s="187"/>
      <c r="X29" s="209">
        <f t="shared" si="4"/>
        <v>0</v>
      </c>
      <c r="AA29" s="78" t="str">
        <f>CONCATENATE(RESIDENZIALE!$A10,"; ",RESIDENZIALE!$B10,"; ",RESIDENZIALE!$C10,"; ")</f>
        <v>Zona B0; 1≤d.f.≤3; Urb.Primaria; </v>
      </c>
      <c r="AB29" s="79">
        <v>5.32</v>
      </c>
      <c r="AC29" s="216" t="str">
        <f>CONCATENATE(AGRICOLTURA!$A10,"; ",AGRICOLTURA!$B10,"; ")</f>
        <v>Zona B2; Urb.Primaria; </v>
      </c>
      <c r="AD29" s="217">
        <v>16.44</v>
      </c>
      <c r="AE29" s="80" t="str">
        <f>CONCATENATE(DIREZIONALE!$A10,"; ",DIREZIONALE!$B10,"; ",DIREZIONALE!$C10,"; ")</f>
        <v>Zona B0; 1,5≤d.f.≤3; Urb.Primaria; </v>
      </c>
      <c r="AF29" s="81">
        <v>39.01</v>
      </c>
      <c r="AG29" s="82" t="str">
        <f>CONCATENATE(COMMERCIALE!$A10,"; ",COMMERCIALE!$B10,"; ",COMMERCIALE!$C10,"; ")</f>
        <v>Zona B0; 1,5≤d.f.≤3; Urb.Primaria; </v>
      </c>
      <c r="AH29" s="83">
        <v>31.92</v>
      </c>
      <c r="AI29" s="84" t="str">
        <f>CONCATENATE(TURISMO!$A10,"; ",TURISMO!$B10,"; ",TURISMO!$C10,"; ")</f>
        <v>Zona B0; 1,5≤d.f.≤3; Urb.Primaria; </v>
      </c>
      <c r="AJ29" s="85">
        <v>10.05</v>
      </c>
      <c r="AK29" s="222" t="str">
        <f>CONCATENATE(ARTIGIANATO!$A10,"; ",ARTIGIANATO!$B10,"; ")</f>
        <v>Zona B2; Urb.Primaria; </v>
      </c>
      <c r="AL29" s="86">
        <v>10.46</v>
      </c>
      <c r="AM29" s="86">
        <v>6.92</v>
      </c>
      <c r="AN29" s="224" t="str">
        <f>CONCATENATE(INDUSTRIA!$A10,"; ",INDUSTRIA!$B10,"; ")</f>
        <v>Zona B2; Urb.Primaria; </v>
      </c>
      <c r="AO29" s="87">
        <v>20.55</v>
      </c>
      <c r="AP29" s="87">
        <v>6.92</v>
      </c>
      <c r="AQ29" s="93"/>
      <c r="AR29" s="94"/>
    </row>
    <row r="30" spans="1:44" ht="15" customHeight="1" thickBot="1">
      <c r="A30" s="7"/>
      <c r="B30" s="59" t="s">
        <v>92</v>
      </c>
      <c r="C30" s="59"/>
      <c r="D30" s="173"/>
      <c r="E30" s="188"/>
      <c r="F30" s="188"/>
      <c r="G30" s="188"/>
      <c r="H30" s="208">
        <f t="shared" si="0"/>
        <v>0</v>
      </c>
      <c r="I30" s="188"/>
      <c r="J30" s="188"/>
      <c r="K30" s="188"/>
      <c r="L30" s="208">
        <f t="shared" si="1"/>
        <v>0</v>
      </c>
      <c r="M30" s="188"/>
      <c r="N30" s="188"/>
      <c r="O30" s="188"/>
      <c r="P30" s="208">
        <f t="shared" si="2"/>
        <v>0</v>
      </c>
      <c r="Q30" s="188"/>
      <c r="R30" s="188"/>
      <c r="S30" s="188"/>
      <c r="T30" s="208">
        <f t="shared" si="3"/>
        <v>0</v>
      </c>
      <c r="U30" s="188"/>
      <c r="V30" s="188"/>
      <c r="W30" s="188"/>
      <c r="X30" s="209">
        <f t="shared" si="4"/>
        <v>0</v>
      </c>
      <c r="Y30" s="92"/>
      <c r="AA30" s="78" t="str">
        <f>CONCATENATE(RESIDENZIALE!$A11,"; ",RESIDENZIALE!$B11,"; ",RESIDENZIALE!$C11,"; ")</f>
        <v>Zona B0; 1≤d.f.≤3; Urb.Secondaria; </v>
      </c>
      <c r="AB30" s="79">
        <v>6.82</v>
      </c>
      <c r="AC30" s="216" t="str">
        <f>CONCATENATE(AGRICOLTURA!$A11,"; ",AGRICOLTURA!$B11,"; ")</f>
        <v>Zona B2; Urb.Secondaria; </v>
      </c>
      <c r="AD30" s="217">
        <v>2.05</v>
      </c>
      <c r="AE30" s="80" t="str">
        <f>CONCATENATE(DIREZIONALE!$A11,"; ",DIREZIONALE!$B11,"; ",DIREZIONALE!$C11,"; ")</f>
        <v>Zona B0; 1,5≤d.f.≤3; Urb.Secondaria; </v>
      </c>
      <c r="AF30" s="81">
        <v>26.49</v>
      </c>
      <c r="AG30" s="82" t="str">
        <f>CONCATENATE(COMMERCIALE!$A11,"; ",COMMERCIALE!$B11,"; ",COMMERCIALE!$C11,"; ")</f>
        <v>Zona B0; 1,5≤d.f.≤3; Urb.Secondaria; </v>
      </c>
      <c r="AH30" s="83">
        <v>21.68</v>
      </c>
      <c r="AI30" s="84" t="str">
        <f>CONCATENATE(TURISMO!$A11,"; ",TURISMO!$B11,"; ",TURISMO!$C11,"; ")</f>
        <v>Zona B0; 1,5≤d.f.≤3; Urb.Secondaria; </v>
      </c>
      <c r="AJ30" s="85">
        <v>12.71</v>
      </c>
      <c r="AK30" s="222" t="str">
        <f>CONCATENATE(ARTIGIANATO!$A11,"; ",ARTIGIANATO!$B11,"; ")</f>
        <v>Zona B2; Urb.Secondaria; </v>
      </c>
      <c r="AL30" s="86">
        <v>3.92</v>
      </c>
      <c r="AM30" s="86">
        <v>6.92</v>
      </c>
      <c r="AN30" s="224" t="str">
        <f>CONCATENATE(INDUSTRIA!$A11,"; ",INDUSTRIA!$B11,"; ")</f>
        <v>Zona B2; Urb.Secondaria; </v>
      </c>
      <c r="AO30" s="87">
        <v>16.44</v>
      </c>
      <c r="AP30" s="87">
        <v>6.92</v>
      </c>
      <c r="AQ30" s="17"/>
      <c r="AR30" s="17"/>
    </row>
    <row r="31" spans="1:42" ht="15" customHeight="1" thickTop="1">
      <c r="A31" s="7"/>
      <c r="B31" s="11"/>
      <c r="C31" s="11"/>
      <c r="D31" s="174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10"/>
      <c r="Y31" s="92"/>
      <c r="AA31" s="78" t="str">
        <f>CONCATENATE(RESIDENZIALE!$A12,"; ",RESIDENZIALE!$B12,"; ",RESIDENZIALE!$C12,"; ")</f>
        <v>Zona B0; d.f.&lt;1; Urb.Primaria; </v>
      </c>
      <c r="AB31" s="79">
        <v>11.21</v>
      </c>
      <c r="AC31" s="216" t="str">
        <f>CONCATENATE(AGRICOLTURA!$A12,"; ",AGRICOLTURA!$B12,"; ")</f>
        <v>Zona B3; Urb.Primaria; </v>
      </c>
      <c r="AD31" s="217">
        <v>16.44</v>
      </c>
      <c r="AE31" s="80" t="str">
        <f>CONCATENATE(DIREZIONALE!$A12,"; ",DIREZIONALE!$B12,"; ",DIREZIONALE!$C12,"; ")</f>
        <v>Zona B0; d.f.≥3; Urb.Primaria; </v>
      </c>
      <c r="AF31" s="81">
        <v>19.4</v>
      </c>
      <c r="AG31" s="82" t="str">
        <f>CONCATENATE(COMMERCIALE!$A12,"; ",COMMERCIALE!$B12,"; ",COMMERCIALE!$C12,"; ")</f>
        <v>Zona B0; d.f.≥3; Urb.Primaria; </v>
      </c>
      <c r="AH31" s="83">
        <v>15.87</v>
      </c>
      <c r="AI31" s="84" t="str">
        <f>CONCATENATE(TURISMO!$A12,"; ",TURISMO!$B12,"; ",TURISMO!$C12,"; ")</f>
        <v>Zona B0; d.f.≥3; Urb.Primaria; </v>
      </c>
      <c r="AJ31" s="85">
        <v>10.05</v>
      </c>
      <c r="AK31" s="222" t="str">
        <f>CONCATENATE(ARTIGIANATO!$A12,"; ",ARTIGIANATO!$B12,"; ")</f>
        <v>Zona B3; Urb.Primaria; </v>
      </c>
      <c r="AL31" s="86">
        <v>10.46</v>
      </c>
      <c r="AM31" s="86">
        <v>6.92</v>
      </c>
      <c r="AN31" s="224" t="str">
        <f>CONCATENATE(INDUSTRIA!$A12,"; ",INDUSTRIA!$B12,"; ")</f>
        <v>Zona B3; Urb.Primaria; </v>
      </c>
      <c r="AO31" s="87">
        <v>20.55</v>
      </c>
      <c r="AP31" s="87">
        <v>6.92</v>
      </c>
    </row>
    <row r="32" spans="1:42" ht="15" customHeight="1" thickBot="1">
      <c r="A32" s="7"/>
      <c r="B32" s="20"/>
      <c r="C32" s="20"/>
      <c r="D32" s="20"/>
      <c r="E32" s="454" t="s">
        <v>310</v>
      </c>
      <c r="F32" s="454"/>
      <c r="G32" s="382" t="s">
        <v>255</v>
      </c>
      <c r="H32" s="170"/>
      <c r="I32" s="454" t="s">
        <v>310</v>
      </c>
      <c r="J32" s="486"/>
      <c r="K32" s="382" t="s">
        <v>255</v>
      </c>
      <c r="L32" s="170"/>
      <c r="M32" s="454" t="s">
        <v>310</v>
      </c>
      <c r="N32" s="454"/>
      <c r="O32" s="382" t="s">
        <v>255</v>
      </c>
      <c r="P32" s="170"/>
      <c r="Q32" s="454" t="s">
        <v>310</v>
      </c>
      <c r="R32" s="454"/>
      <c r="S32" s="382" t="s">
        <v>255</v>
      </c>
      <c r="T32" s="170"/>
      <c r="U32" s="454" t="s">
        <v>310</v>
      </c>
      <c r="V32" s="454"/>
      <c r="W32" s="382" t="s">
        <v>255</v>
      </c>
      <c r="X32" s="10"/>
      <c r="AA32" s="78" t="str">
        <f>CONCATENATE(RESIDENZIALE!$A13,"; ",RESIDENZIALE!$B13,"; ",RESIDENZIALE!$C13,"; ")</f>
        <v>Zona B0; d.f.&lt;1; Urb.Secondaria; </v>
      </c>
      <c r="AB32" s="79">
        <v>6.82</v>
      </c>
      <c r="AC32" s="216" t="str">
        <f>CONCATENATE(AGRICOLTURA!$A13,"; ",AGRICOLTURA!$B13,"; ")</f>
        <v>Zona B3; Urb.Secondaria; </v>
      </c>
      <c r="AD32" s="217">
        <v>2.05</v>
      </c>
      <c r="AE32" s="80" t="str">
        <f>CONCATENATE(DIREZIONALE!$A13,"; ",DIREZIONALE!$B13,"; ",DIREZIONALE!$C13,"; ")</f>
        <v>Zona B0; d.f.≥3; Urb.Secondaria; </v>
      </c>
      <c r="AF32" s="81">
        <v>26.49</v>
      </c>
      <c r="AG32" s="82" t="str">
        <f>CONCATENATE(COMMERCIALE!$A13,"; ",COMMERCIALE!$B13,"; ",COMMERCIALE!$C13,"; ")</f>
        <v>Zona B0; d.f.≥3; Urb.Secondaria; </v>
      </c>
      <c r="AH32" s="83">
        <v>21.68</v>
      </c>
      <c r="AI32" s="84" t="str">
        <f>CONCATENATE(TURISMO!$A13,"; ",TURISMO!$B13,"; ",TURISMO!$C13,"; ")</f>
        <v>Zona B0; d.f.≥3; Urb.Secondaria; </v>
      </c>
      <c r="AJ32" s="85">
        <v>12.71</v>
      </c>
      <c r="AK32" s="222" t="str">
        <f>CONCATENATE(ARTIGIANATO!$A13,"; ",ARTIGIANATO!$B13,"; ")</f>
        <v>Zona B3; Urb.Secondaria; </v>
      </c>
      <c r="AL32" s="86">
        <v>3.92</v>
      </c>
      <c r="AM32" s="86">
        <v>6.92</v>
      </c>
      <c r="AN32" s="224" t="str">
        <f>CONCATENATE(INDUSTRIA!$A13,"; ",INDUSTRIA!$B13,"; ")</f>
        <v>Zona B3; Urb.Secondaria; </v>
      </c>
      <c r="AO32" s="87">
        <v>16.44</v>
      </c>
      <c r="AP32" s="87">
        <v>6.92</v>
      </c>
    </row>
    <row r="33" spans="1:42" ht="15" customHeight="1" thickTop="1">
      <c r="A33" s="7"/>
      <c r="B33" s="20"/>
      <c r="C33" s="20"/>
      <c r="D33" s="20"/>
      <c r="E33" s="189" t="s">
        <v>112</v>
      </c>
      <c r="F33" s="189" t="s">
        <v>113</v>
      </c>
      <c r="G33" s="189" t="s">
        <v>186</v>
      </c>
      <c r="H33" s="170"/>
      <c r="I33" s="189" t="s">
        <v>112</v>
      </c>
      <c r="J33" s="189" t="s">
        <v>113</v>
      </c>
      <c r="K33" s="189" t="s">
        <v>186</v>
      </c>
      <c r="L33" s="170"/>
      <c r="M33" s="189" t="s">
        <v>112</v>
      </c>
      <c r="N33" s="189" t="s">
        <v>113</v>
      </c>
      <c r="O33" s="189" t="s">
        <v>186</v>
      </c>
      <c r="P33" s="199"/>
      <c r="Q33" s="189" t="s">
        <v>112</v>
      </c>
      <c r="R33" s="189" t="s">
        <v>113</v>
      </c>
      <c r="S33" s="189" t="s">
        <v>186</v>
      </c>
      <c r="T33" s="170"/>
      <c r="U33" s="189" t="s">
        <v>112</v>
      </c>
      <c r="V33" s="189" t="s">
        <v>113</v>
      </c>
      <c r="W33" s="189" t="s">
        <v>186</v>
      </c>
      <c r="X33" s="10"/>
      <c r="AA33" s="78" t="str">
        <f>CONCATENATE(RESIDENZIALE!$A14,"; ",RESIDENZIALE!$B14,"; ",RESIDENZIALE!$C14,"; ")</f>
        <v>Zona B0; d.f.≥3; Urb.Primaria; </v>
      </c>
      <c r="AB33" s="79">
        <v>3.74</v>
      </c>
      <c r="AC33" s="216" t="str">
        <f>CONCATENATE(AGRICOLTURA!$A14,"; ",AGRICOLTURA!$B14,"; ")</f>
        <v>Zona B4; Urb.Primaria; </v>
      </c>
      <c r="AD33" s="217">
        <v>16.44</v>
      </c>
      <c r="AE33" s="80" t="str">
        <f>CONCATENATE(DIREZIONALE!$A14,"; ",DIREZIONALE!$B14,"; ",DIREZIONALE!$C14,"; ")</f>
        <v>Zona B10; 1,5≤d.f.≤3; Urb.Primaria; </v>
      </c>
      <c r="AF33" s="81">
        <v>39.01</v>
      </c>
      <c r="AG33" s="82" t="str">
        <f>CONCATENATE(COMMERCIALE!$A14,"; ",COMMERCIALE!$B14,"; ",COMMERCIALE!$C14,"; ")</f>
        <v>Zona B10; 1,5≤d.f.≤3; Urb.Primaria; </v>
      </c>
      <c r="AH33" s="83">
        <v>31.92</v>
      </c>
      <c r="AI33" s="84" t="str">
        <f>CONCATENATE(TURISMO!$A14,"; ",TURISMO!$B14,"; ",TURISMO!$C14,"; ")</f>
        <v>Zona B10; 1,5≤d.f.≤3; Urb.Primaria; </v>
      </c>
      <c r="AJ33" s="85">
        <v>10.05</v>
      </c>
      <c r="AK33" s="222" t="str">
        <f>CONCATENATE(ARTIGIANATO!$A14,"; ",ARTIGIANATO!$B14,"; ")</f>
        <v>Zona B4; Urb.Primaria; </v>
      </c>
      <c r="AL33" s="86">
        <v>10.46</v>
      </c>
      <c r="AM33" s="86">
        <v>6.92</v>
      </c>
      <c r="AN33" s="224" t="str">
        <f>CONCATENATE(INDUSTRIA!$A14,"; ",INDUSTRIA!$B14,"; ")</f>
        <v>Zona B4; Urb.Primaria; </v>
      </c>
      <c r="AO33" s="87">
        <v>20.55</v>
      </c>
      <c r="AP33" s="87">
        <v>6.92</v>
      </c>
    </row>
    <row r="34" spans="1:42" ht="15" customHeight="1">
      <c r="A34" s="7"/>
      <c r="B34" s="59" t="s">
        <v>96</v>
      </c>
      <c r="C34" s="59"/>
      <c r="D34" s="173"/>
      <c r="E34" s="187"/>
      <c r="F34" s="187"/>
      <c r="G34" s="187"/>
      <c r="H34" s="208">
        <f>(E34+(F34*0.6))*G34</f>
        <v>0</v>
      </c>
      <c r="I34" s="187"/>
      <c r="J34" s="187"/>
      <c r="K34" s="187"/>
      <c r="L34" s="208">
        <f>(I34+(J34*0.6))*K34</f>
        <v>0</v>
      </c>
      <c r="M34" s="187"/>
      <c r="N34" s="187"/>
      <c r="O34" s="187"/>
      <c r="P34" s="208">
        <f>(M34+(N34*0.6))*O34</f>
        <v>0</v>
      </c>
      <c r="Q34" s="187"/>
      <c r="R34" s="187"/>
      <c r="S34" s="187"/>
      <c r="T34" s="208">
        <f>(Q34+(R34*0.6))*S34</f>
        <v>0</v>
      </c>
      <c r="U34" s="187"/>
      <c r="V34" s="187"/>
      <c r="W34" s="187"/>
      <c r="X34" s="210">
        <f>(U34+(V34*0.6))*W34</f>
        <v>0</v>
      </c>
      <c r="Z34" s="172" t="s">
        <v>88</v>
      </c>
      <c r="AA34" s="78" t="str">
        <f>CONCATENATE(RESIDENZIALE!$A15,"; ",RESIDENZIALE!$B15,"; ",RESIDENZIALE!$C15,"; ")</f>
        <v>Zona B0; d.f.≥3; Urb.Secondaria; </v>
      </c>
      <c r="AB34" s="79">
        <v>6.82</v>
      </c>
      <c r="AC34" s="216" t="str">
        <f>CONCATENATE(AGRICOLTURA!$A15,"; ",AGRICOLTURA!$B15,"; ")</f>
        <v>Zona B4; Urb.Secondaria; </v>
      </c>
      <c r="AD34" s="217">
        <v>2.05</v>
      </c>
      <c r="AE34" s="80" t="str">
        <f>CONCATENATE(DIREZIONALE!$A15,"; ",DIREZIONALE!$B15,"; ",DIREZIONALE!$C15,"; ")</f>
        <v>Zona B10; 1,5≤d.f.≤3; Urb.Secondaria; </v>
      </c>
      <c r="AF34" s="81">
        <v>26.49</v>
      </c>
      <c r="AG34" s="82" t="str">
        <f>CONCATENATE(COMMERCIALE!$A15,"; ",COMMERCIALE!$B15,"; ",COMMERCIALE!$C15,"; ")</f>
        <v>Zona B10; 1,5≤d.f.≤3; Urb.Secondaria; </v>
      </c>
      <c r="AH34" s="83">
        <v>21.68</v>
      </c>
      <c r="AI34" s="84" t="str">
        <f>CONCATENATE(TURISMO!$A15,"; ",TURISMO!$B15,"; ",TURISMO!$C15,"; ")</f>
        <v>Zona B10; 1,5≤d.f.≤3; Urb.Secondaria; </v>
      </c>
      <c r="AJ34" s="85">
        <v>12.71</v>
      </c>
      <c r="AK34" s="222" t="str">
        <f>CONCATENATE(ARTIGIANATO!$A15,"; ",ARTIGIANATO!$B15,"; ")</f>
        <v>Zona B4; Urb.Secondaria; </v>
      </c>
      <c r="AL34" s="86">
        <v>3.92</v>
      </c>
      <c r="AM34" s="86">
        <v>6.92</v>
      </c>
      <c r="AN34" s="224" t="str">
        <f>CONCATENATE(INDUSTRIA!$A15,"; ",INDUSTRIA!$B15,"; ")</f>
        <v>Zona B4; Urb.Secondaria; </v>
      </c>
      <c r="AO34" s="87">
        <v>16.44</v>
      </c>
      <c r="AP34" s="87">
        <v>6.92</v>
      </c>
    </row>
    <row r="35" spans="1:42" ht="15" customHeight="1">
      <c r="A35" s="7"/>
      <c r="B35" s="59" t="s">
        <v>97</v>
      </c>
      <c r="C35" s="59"/>
      <c r="D35" s="173"/>
      <c r="E35" s="187"/>
      <c r="F35" s="187"/>
      <c r="G35" s="187"/>
      <c r="H35" s="208">
        <f aca="true" t="shared" si="5" ref="H35:H42">(E35+(F35*0.6))*G35</f>
        <v>0</v>
      </c>
      <c r="I35" s="187"/>
      <c r="J35" s="187"/>
      <c r="K35" s="187"/>
      <c r="L35" s="208">
        <f aca="true" t="shared" si="6" ref="L35:L42">(I35+(J35*0.6))*K35</f>
        <v>0</v>
      </c>
      <c r="M35" s="187"/>
      <c r="N35" s="187"/>
      <c r="O35" s="187"/>
      <c r="P35" s="208">
        <f aca="true" t="shared" si="7" ref="P35:P42">(M35+(N35*0.6))*O35</f>
        <v>0</v>
      </c>
      <c r="Q35" s="187"/>
      <c r="R35" s="187"/>
      <c r="S35" s="187"/>
      <c r="T35" s="208">
        <f aca="true" t="shared" si="8" ref="T35:T42">(Q35+(R35*0.6))*S35</f>
        <v>0</v>
      </c>
      <c r="U35" s="187"/>
      <c r="V35" s="187"/>
      <c r="W35" s="187"/>
      <c r="X35" s="210">
        <f aca="true" t="shared" si="9" ref="X35:X42">(U35+(V35*0.6))*W35</f>
        <v>0</v>
      </c>
      <c r="Z35" s="389" t="s">
        <v>390</v>
      </c>
      <c r="AA35" s="78" t="str">
        <f>CONCATENATE(RESIDENZIALE!$A16,"; ",RESIDENZIALE!$B16,"; ",RESIDENZIALE!$C16,"; ")</f>
        <v>Zona B10; 1≤d.f.≤3; Urb.Primaria; </v>
      </c>
      <c r="AB35" s="79">
        <v>5.32</v>
      </c>
      <c r="AC35" s="216" t="str">
        <f>CONCATENATE(AGRICOLTURA!$A16,"; ",AGRICOLTURA!$B16,"; ")</f>
        <v>Zona B5; Urb.Primaria; </v>
      </c>
      <c r="AD35" s="217">
        <v>16.44</v>
      </c>
      <c r="AE35" s="80" t="str">
        <f>CONCATENATE(DIREZIONALE!$A16,"; ",DIREZIONALE!$B16,"; ",DIREZIONALE!$C16,"; ")</f>
        <v>Zona B10; d.f.≥3; Urb.Primaria; </v>
      </c>
      <c r="AF35" s="81">
        <v>19.4</v>
      </c>
      <c r="AG35" s="82" t="str">
        <f>CONCATENATE(COMMERCIALE!$A16,"; ",COMMERCIALE!$B16,"; ",COMMERCIALE!$C16,"; ")</f>
        <v>Zona B10; d.f.≥3; Urb.Primaria; </v>
      </c>
      <c r="AH35" s="83">
        <v>15.87</v>
      </c>
      <c r="AI35" s="84" t="str">
        <f>CONCATENATE(TURISMO!$A16,"; ",TURISMO!$B16,"; ",TURISMO!$C16,"; ")</f>
        <v>Zona B10; d.f.≥3; Urb.Primaria; </v>
      </c>
      <c r="AJ35" s="85">
        <v>10.05</v>
      </c>
      <c r="AK35" s="222" t="str">
        <f>CONCATENATE(ARTIGIANATO!$A16,"; ",ARTIGIANATO!$B16,"; ")</f>
        <v>Zona B5; Urb.Primaria; </v>
      </c>
      <c r="AL35" s="86">
        <v>10.46</v>
      </c>
      <c r="AM35" s="86">
        <v>6.92</v>
      </c>
      <c r="AN35" s="224" t="str">
        <f>CONCATENATE(INDUSTRIA!$A16,"; ",INDUSTRIA!$B16,"; ")</f>
        <v>Zona B5; Urb.Primaria; </v>
      </c>
      <c r="AO35" s="87">
        <v>20.55</v>
      </c>
      <c r="AP35" s="87">
        <v>6.92</v>
      </c>
    </row>
    <row r="36" spans="1:42" ht="15" customHeight="1">
      <c r="A36" s="7"/>
      <c r="B36" s="59" t="s">
        <v>98</v>
      </c>
      <c r="C36" s="59"/>
      <c r="D36" s="173"/>
      <c r="E36" s="187"/>
      <c r="F36" s="187"/>
      <c r="G36" s="187"/>
      <c r="H36" s="208">
        <f t="shared" si="5"/>
        <v>0</v>
      </c>
      <c r="I36" s="187"/>
      <c r="J36" s="187"/>
      <c r="K36" s="187"/>
      <c r="L36" s="208">
        <f t="shared" si="6"/>
        <v>0</v>
      </c>
      <c r="M36" s="187"/>
      <c r="N36" s="187"/>
      <c r="O36" s="187"/>
      <c r="P36" s="208">
        <f t="shared" si="7"/>
        <v>0</v>
      </c>
      <c r="Q36" s="187"/>
      <c r="R36" s="187"/>
      <c r="S36" s="187"/>
      <c r="T36" s="208">
        <f t="shared" si="8"/>
        <v>0</v>
      </c>
      <c r="U36" s="187"/>
      <c r="V36" s="187"/>
      <c r="W36" s="187"/>
      <c r="X36" s="210">
        <f t="shared" si="9"/>
        <v>0</v>
      </c>
      <c r="Y36" s="92"/>
      <c r="Z36" s="389" t="s">
        <v>391</v>
      </c>
      <c r="AA36" s="78" t="str">
        <f>CONCATENATE(RESIDENZIALE!$A17,"; ",RESIDENZIALE!$B17,"; ",RESIDENZIALE!$C17,"; ")</f>
        <v>Zona B10; 1≤d.f.≤3; Urb.Secondaria; </v>
      </c>
      <c r="AB36" s="79">
        <v>6.82</v>
      </c>
      <c r="AC36" s="216" t="str">
        <f>CONCATENATE(AGRICOLTURA!$A17,"; ",AGRICOLTURA!$B17,"; ")</f>
        <v>Zona B5; Urb.Secondaria; </v>
      </c>
      <c r="AD36" s="217">
        <v>2.05</v>
      </c>
      <c r="AE36" s="80" t="str">
        <f>CONCATENATE(DIREZIONALE!$A17,"; ",DIREZIONALE!$B17,"; ",DIREZIONALE!$C17,"; ")</f>
        <v>Zona B10; d.f.≥3; Urb.Secondaria; </v>
      </c>
      <c r="AF36" s="81">
        <v>26.49</v>
      </c>
      <c r="AG36" s="82" t="str">
        <f>CONCATENATE(COMMERCIALE!$A17,"; ",COMMERCIALE!$B17,"; ",COMMERCIALE!$C17,"; ")</f>
        <v>Zona B10; d.f.≥3; Urb.Secondaria; </v>
      </c>
      <c r="AH36" s="83">
        <v>21.68</v>
      </c>
      <c r="AI36" s="84" t="str">
        <f>CONCATENATE(TURISMO!$A17,"; ",TURISMO!$B17,"; ",TURISMO!$C17,"; ")</f>
        <v>Zona B10; d.f.≥3; Urb.Secondaria; </v>
      </c>
      <c r="AJ36" s="85">
        <v>12.71</v>
      </c>
      <c r="AK36" s="222" t="str">
        <f>CONCATENATE(ARTIGIANATO!$A17,"; ",ARTIGIANATO!$B17,"; ")</f>
        <v>Zona B5; Urb.Secondaria; </v>
      </c>
      <c r="AL36" s="86">
        <v>3.92</v>
      </c>
      <c r="AM36" s="86">
        <v>6.92</v>
      </c>
      <c r="AN36" s="224" t="str">
        <f>CONCATENATE(INDUSTRIA!$A17,"; ",INDUSTRIA!$B17,"; ")</f>
        <v>Zona B5; Urb.Secondaria; </v>
      </c>
      <c r="AO36" s="87">
        <v>16.44</v>
      </c>
      <c r="AP36" s="87">
        <v>6.92</v>
      </c>
    </row>
    <row r="37" spans="1:42" ht="15" customHeight="1">
      <c r="A37" s="7"/>
      <c r="B37" s="59" t="s">
        <v>99</v>
      </c>
      <c r="C37" s="59"/>
      <c r="D37" s="173"/>
      <c r="E37" s="187"/>
      <c r="F37" s="187"/>
      <c r="G37" s="187"/>
      <c r="H37" s="208">
        <f t="shared" si="5"/>
        <v>0</v>
      </c>
      <c r="I37" s="187"/>
      <c r="J37" s="187"/>
      <c r="K37" s="187"/>
      <c r="L37" s="208">
        <f t="shared" si="6"/>
        <v>0</v>
      </c>
      <c r="M37" s="187"/>
      <c r="N37" s="187"/>
      <c r="O37" s="187"/>
      <c r="P37" s="208">
        <f t="shared" si="7"/>
        <v>0</v>
      </c>
      <c r="Q37" s="187"/>
      <c r="R37" s="187"/>
      <c r="S37" s="187"/>
      <c r="T37" s="208">
        <f t="shared" si="8"/>
        <v>0</v>
      </c>
      <c r="U37" s="187"/>
      <c r="V37" s="187"/>
      <c r="W37" s="187"/>
      <c r="X37" s="210">
        <f t="shared" si="9"/>
        <v>0</v>
      </c>
      <c r="Y37" s="92"/>
      <c r="Z37" s="389" t="s">
        <v>392</v>
      </c>
      <c r="AA37" s="78" t="str">
        <f>CONCATENATE(RESIDENZIALE!$A18,"; ",RESIDENZIALE!$B18,"; ",RESIDENZIALE!$C18,"; ")</f>
        <v>Zona B10; d.f.&lt;1; Urb.Primaria; </v>
      </c>
      <c r="AB37" s="79">
        <v>11.21</v>
      </c>
      <c r="AC37" s="216" t="str">
        <f>CONCATENATE(AGRICOLTURA!$A18,"; ",AGRICOLTURA!$B18,"; ")</f>
        <v>Zona B6; Urb.Primaria; </v>
      </c>
      <c r="AD37" s="217">
        <v>16.44</v>
      </c>
      <c r="AE37" s="80" t="str">
        <f>CONCATENATE(DIREZIONALE!$A18,"; ",DIREZIONALE!$B18,"; ",DIREZIONALE!$C18,"; ")</f>
        <v>Zona B2; 1,5≤d.f.≤3; Urb.Primaria; </v>
      </c>
      <c r="AF37" s="81">
        <v>39.01</v>
      </c>
      <c r="AG37" s="82" t="str">
        <f>CONCATENATE(COMMERCIALE!$A18,"; ",COMMERCIALE!$B18,"; ",COMMERCIALE!$C18,"; ")</f>
        <v>Zona B2; 1,5≤d.f.≤3; Urb.Primaria; </v>
      </c>
      <c r="AH37" s="83">
        <v>31.92</v>
      </c>
      <c r="AI37" s="84" t="str">
        <f>CONCATENATE(TURISMO!$A18,"; ",TURISMO!$B18,"; ",TURISMO!$C18,"; ")</f>
        <v>Zona B2; 1,5≤d.f.≤3; Urb.Primaria; </v>
      </c>
      <c r="AJ37" s="85">
        <v>10.05</v>
      </c>
      <c r="AK37" s="222" t="str">
        <f>CONCATENATE(ARTIGIANATO!$A18,"; ",ARTIGIANATO!$B18,"; ")</f>
        <v>Zona B6; Urb.Primaria; </v>
      </c>
      <c r="AL37" s="86">
        <v>10.46</v>
      </c>
      <c r="AM37" s="86">
        <v>6.92</v>
      </c>
      <c r="AN37" s="224" t="str">
        <f>CONCATENATE(INDUSTRIA!$A18,"; ",INDUSTRIA!$B18,"; ")</f>
        <v>Zona B6; Urb.Primaria; </v>
      </c>
      <c r="AO37" s="87">
        <v>20.55</v>
      </c>
      <c r="AP37" s="87">
        <v>6.92</v>
      </c>
    </row>
    <row r="38" spans="1:42" ht="15" customHeight="1">
      <c r="A38" s="7"/>
      <c r="B38" s="59" t="s">
        <v>100</v>
      </c>
      <c r="C38" s="59"/>
      <c r="D38" s="173"/>
      <c r="E38" s="187"/>
      <c r="F38" s="187"/>
      <c r="G38" s="187"/>
      <c r="H38" s="208">
        <f t="shared" si="5"/>
        <v>0</v>
      </c>
      <c r="I38" s="187"/>
      <c r="J38" s="187"/>
      <c r="K38" s="187"/>
      <c r="L38" s="208">
        <f t="shared" si="6"/>
        <v>0</v>
      </c>
      <c r="M38" s="187"/>
      <c r="N38" s="187"/>
      <c r="O38" s="187"/>
      <c r="P38" s="208">
        <f t="shared" si="7"/>
        <v>0</v>
      </c>
      <c r="Q38" s="187"/>
      <c r="R38" s="187"/>
      <c r="S38" s="187"/>
      <c r="T38" s="208">
        <f t="shared" si="8"/>
        <v>0</v>
      </c>
      <c r="U38" s="187"/>
      <c r="V38" s="187"/>
      <c r="W38" s="187"/>
      <c r="X38" s="210">
        <f t="shared" si="9"/>
        <v>0</v>
      </c>
      <c r="Z38" s="389" t="s">
        <v>393</v>
      </c>
      <c r="AA38" s="78" t="str">
        <f>CONCATENATE(RESIDENZIALE!$A19,"; ",RESIDENZIALE!$B19,"; ",RESIDENZIALE!$C19,"; ")</f>
        <v>Zona B10; d.f.&lt;1; Urb.Secondaria; </v>
      </c>
      <c r="AB38" s="79">
        <v>6.82</v>
      </c>
      <c r="AC38" s="216" t="str">
        <f>CONCATENATE(AGRICOLTURA!$A19,"; ",AGRICOLTURA!$B19,"; ")</f>
        <v>Zona B6; Urb.Secondaria; </v>
      </c>
      <c r="AD38" s="217">
        <v>2.05</v>
      </c>
      <c r="AE38" s="80" t="str">
        <f>CONCATENATE(DIREZIONALE!$A19,"; ",DIREZIONALE!$B19,"; ",DIREZIONALE!$C19,"; ")</f>
        <v>Zona B2; 1,5≤d.f.≤3; Urb.Secondaria; </v>
      </c>
      <c r="AF38" s="81">
        <v>26.49</v>
      </c>
      <c r="AG38" s="82" t="str">
        <f>CONCATENATE(COMMERCIALE!$A19,"; ",COMMERCIALE!$B19,"; ",COMMERCIALE!$C19,"; ")</f>
        <v>Zona B2; 1,5≤d.f.≤3; Urb.Secondaria; </v>
      </c>
      <c r="AH38" s="83">
        <v>21.68</v>
      </c>
      <c r="AI38" s="84" t="str">
        <f>CONCATENATE(TURISMO!$A19,"; ",TURISMO!$B19,"; ",TURISMO!$C19,"; ")</f>
        <v>Zona B2; 1,5≤d.f.≤3; Urb.Secondaria; </v>
      </c>
      <c r="AJ38" s="85">
        <v>12.71</v>
      </c>
      <c r="AK38" s="222" t="str">
        <f>CONCATENATE(ARTIGIANATO!$A19,"; ",ARTIGIANATO!$B19,"; ")</f>
        <v>Zona B6; Urb.Secondaria; </v>
      </c>
      <c r="AL38" s="86">
        <v>3.92</v>
      </c>
      <c r="AM38" s="86">
        <v>6.92</v>
      </c>
      <c r="AN38" s="224" t="str">
        <f>CONCATENATE(INDUSTRIA!$A19,"; ",INDUSTRIA!$B19,"; ")</f>
        <v>Zona B6; Urb.Secondaria; </v>
      </c>
      <c r="AO38" s="87">
        <v>16.44</v>
      </c>
      <c r="AP38" s="87">
        <v>6.92</v>
      </c>
    </row>
    <row r="39" spans="1:42" ht="15" customHeight="1">
      <c r="A39" s="7"/>
      <c r="B39" s="59" t="s">
        <v>101</v>
      </c>
      <c r="C39" s="59"/>
      <c r="D39" s="173"/>
      <c r="E39" s="187"/>
      <c r="F39" s="187"/>
      <c r="G39" s="187"/>
      <c r="H39" s="208">
        <f t="shared" si="5"/>
        <v>0</v>
      </c>
      <c r="I39" s="187"/>
      <c r="J39" s="187"/>
      <c r="K39" s="187"/>
      <c r="L39" s="208">
        <f t="shared" si="6"/>
        <v>0</v>
      </c>
      <c r="M39" s="187"/>
      <c r="N39" s="187"/>
      <c r="O39" s="187"/>
      <c r="P39" s="208">
        <f t="shared" si="7"/>
        <v>0</v>
      </c>
      <c r="Q39" s="187"/>
      <c r="R39" s="187"/>
      <c r="S39" s="187"/>
      <c r="T39" s="208">
        <f t="shared" si="8"/>
        <v>0</v>
      </c>
      <c r="U39" s="187"/>
      <c r="V39" s="187"/>
      <c r="W39" s="187"/>
      <c r="X39" s="210">
        <f t="shared" si="9"/>
        <v>0</v>
      </c>
      <c r="Z39" s="96" t="s">
        <v>389</v>
      </c>
      <c r="AA39" s="378" t="str">
        <f>CONCATENATE(RESIDENZIALE!$A20,"; ",RESIDENZIALE!$B20,"; ",RESIDENZIALE!$C20,"; ")</f>
        <v>Zona B10; d.f.≥3; Urb.Primaria; </v>
      </c>
      <c r="AB39" s="79">
        <v>3.74</v>
      </c>
      <c r="AC39" s="216" t="str">
        <f>CONCATENATE(AGRICOLTURA!$A20,"; ",AGRICOLTURA!$B20,"; ")</f>
        <v>Zona B7; Urb.Primaria; </v>
      </c>
      <c r="AD39" s="217">
        <v>16.44</v>
      </c>
      <c r="AE39" s="80" t="str">
        <f>CONCATENATE(DIREZIONALE!$A20,"; ",DIREZIONALE!$B20,"; ",DIREZIONALE!$C20,"; ")</f>
        <v>Zona B2; d.f.≥3; Urb.Primaria; </v>
      </c>
      <c r="AF39" s="81">
        <v>19.4</v>
      </c>
      <c r="AG39" s="82" t="str">
        <f>CONCATENATE(COMMERCIALE!$A20,"; ",COMMERCIALE!$B20,"; ",COMMERCIALE!$C20,"; ")</f>
        <v>Zona B2; d.f.≥3; Urb.Primaria; </v>
      </c>
      <c r="AH39" s="83">
        <v>15.87</v>
      </c>
      <c r="AI39" s="84" t="str">
        <f>CONCATENATE(TURISMO!$A20,"; ",TURISMO!$B20,"; ",TURISMO!$C20,"; ")</f>
        <v>Zona B2; d.f.≥3; Urb.Primaria; </v>
      </c>
      <c r="AJ39" s="85">
        <v>10.05</v>
      </c>
      <c r="AK39" s="222" t="str">
        <f>CONCATENATE(ARTIGIANATO!$A20,"; ",ARTIGIANATO!$B20,"; ")</f>
        <v>Zona B7; Urb.Primaria; </v>
      </c>
      <c r="AL39" s="86">
        <v>10.46</v>
      </c>
      <c r="AM39" s="86">
        <v>6.92</v>
      </c>
      <c r="AN39" s="224" t="str">
        <f>CONCATENATE(INDUSTRIA!$A20,"; ",INDUSTRIA!$B20,"; ")</f>
        <v>Zona B7; Urb.Primaria; </v>
      </c>
      <c r="AO39" s="87">
        <v>20.55</v>
      </c>
      <c r="AP39" s="87">
        <v>6.92</v>
      </c>
    </row>
    <row r="40" spans="1:42" ht="15" customHeight="1">
      <c r="A40" s="7"/>
      <c r="B40" s="59" t="s">
        <v>102</v>
      </c>
      <c r="C40" s="59"/>
      <c r="D40" s="173"/>
      <c r="E40" s="187"/>
      <c r="F40" s="187"/>
      <c r="G40" s="187"/>
      <c r="H40" s="208">
        <f t="shared" si="5"/>
        <v>0</v>
      </c>
      <c r="I40" s="187"/>
      <c r="J40" s="187"/>
      <c r="K40" s="187"/>
      <c r="L40" s="208">
        <f t="shared" si="6"/>
        <v>0</v>
      </c>
      <c r="M40" s="187"/>
      <c r="N40" s="187"/>
      <c r="O40" s="187"/>
      <c r="P40" s="208">
        <f t="shared" si="7"/>
        <v>0</v>
      </c>
      <c r="Q40" s="187"/>
      <c r="R40" s="187"/>
      <c r="S40" s="187"/>
      <c r="T40" s="208">
        <f t="shared" si="8"/>
        <v>0</v>
      </c>
      <c r="U40" s="187"/>
      <c r="V40" s="187"/>
      <c r="W40" s="187"/>
      <c r="X40" s="210">
        <f t="shared" si="9"/>
        <v>0</v>
      </c>
      <c r="Z40" s="196"/>
      <c r="AA40" s="378" t="str">
        <f>CONCATENATE(RESIDENZIALE!$A21,"; ",RESIDENZIALE!$B21,"; ",RESIDENZIALE!$C21,"; ")</f>
        <v>Zona B10; d.f.≥3; Urb.Secondaria; </v>
      </c>
      <c r="AB40" s="79">
        <v>6.82</v>
      </c>
      <c r="AC40" s="216" t="str">
        <f>CONCATENATE(AGRICOLTURA!$A21,"; ",AGRICOLTURA!$B21,"; ")</f>
        <v>Zona B7; Urb.Secondaria; </v>
      </c>
      <c r="AD40" s="217">
        <v>2.05</v>
      </c>
      <c r="AE40" s="80" t="str">
        <f>CONCATENATE(DIREZIONALE!$A21,"; ",DIREZIONALE!$B21,"; ",DIREZIONALE!$C21,"; ")</f>
        <v>Zona B2; d.f.≥3; Urb.Secondaria; </v>
      </c>
      <c r="AF40" s="81">
        <v>26.49</v>
      </c>
      <c r="AG40" s="82" t="str">
        <f>CONCATENATE(COMMERCIALE!$A21,"; ",COMMERCIALE!$B21,"; ",COMMERCIALE!$C21,"; ")</f>
        <v>Zona B2; d.f.≥3; Urb.Secondaria; </v>
      </c>
      <c r="AH40" s="83">
        <v>21.68</v>
      </c>
      <c r="AI40" s="84" t="str">
        <f>CONCATENATE(TURISMO!$A21,"; ",TURISMO!$B21,"; ",TURISMO!$C21,"; ")</f>
        <v>Zona B2; d.f.≥3; Urb.Secondaria; </v>
      </c>
      <c r="AJ40" s="85">
        <v>12.71</v>
      </c>
      <c r="AK40" s="222" t="str">
        <f>CONCATENATE(ARTIGIANATO!$A21,"; ",ARTIGIANATO!$B21,"; ")</f>
        <v>Zona B7; Urb.Secondaria; </v>
      </c>
      <c r="AL40" s="86">
        <v>3.92</v>
      </c>
      <c r="AM40" s="86">
        <v>6.92</v>
      </c>
      <c r="AN40" s="224" t="str">
        <f>CONCATENATE(INDUSTRIA!$A21,"; ",INDUSTRIA!$B21,"; ")</f>
        <v>Zona B7; Urb.Secondaria; </v>
      </c>
      <c r="AO40" s="87">
        <v>16.44</v>
      </c>
      <c r="AP40" s="87">
        <v>6.92</v>
      </c>
    </row>
    <row r="41" spans="1:42" ht="15" customHeight="1">
      <c r="A41" s="7"/>
      <c r="B41" s="59" t="s">
        <v>91</v>
      </c>
      <c r="C41" s="59"/>
      <c r="D41" s="173"/>
      <c r="E41" s="187"/>
      <c r="F41" s="187"/>
      <c r="G41" s="187"/>
      <c r="H41" s="208">
        <f t="shared" si="5"/>
        <v>0</v>
      </c>
      <c r="I41" s="187"/>
      <c r="J41" s="187"/>
      <c r="K41" s="187"/>
      <c r="L41" s="208">
        <f t="shared" si="6"/>
        <v>0</v>
      </c>
      <c r="M41" s="187"/>
      <c r="N41" s="187"/>
      <c r="O41" s="187"/>
      <c r="P41" s="208">
        <f t="shared" si="7"/>
        <v>0</v>
      </c>
      <c r="Q41" s="187"/>
      <c r="R41" s="187"/>
      <c r="S41" s="187"/>
      <c r="T41" s="208">
        <f t="shared" si="8"/>
        <v>0</v>
      </c>
      <c r="U41" s="187"/>
      <c r="V41" s="187"/>
      <c r="W41" s="187"/>
      <c r="X41" s="210">
        <f t="shared" si="9"/>
        <v>0</v>
      </c>
      <c r="Z41" s="196"/>
      <c r="AA41" s="378" t="str">
        <f>CONCATENATE(RESIDENZIALE!$A22,"; ",RESIDENZIALE!$B22,"; ",RESIDENZIALE!$C22,"; ")</f>
        <v>Zona B2; 1≤d.f.≤3; Urb.Primaria; </v>
      </c>
      <c r="AB41" s="79">
        <v>5.32</v>
      </c>
      <c r="AC41" s="216" t="str">
        <f>CONCATENATE(AGRICOLTURA!$A22,"; ",AGRICOLTURA!$B22,"; ")</f>
        <v>Zona B8; Urb.Primaria; </v>
      </c>
      <c r="AD41" s="217">
        <v>16.44</v>
      </c>
      <c r="AE41" s="80" t="str">
        <f>CONCATENATE(DIREZIONALE!$A22,"; ",DIREZIONALE!$B22,"; ",DIREZIONALE!$C22,"; ")</f>
        <v>Zona B3; 1,5≤d.f.≤3; Urb.Primaria; </v>
      </c>
      <c r="AF41" s="81">
        <v>39.01</v>
      </c>
      <c r="AG41" s="82" t="str">
        <f>CONCATENATE(COMMERCIALE!$A22,"; ",COMMERCIALE!$B22,"; ",COMMERCIALE!$C22,"; ")</f>
        <v>Zona B3; 1,5≤d.f.≤3; Urb.Primaria; </v>
      </c>
      <c r="AH41" s="83">
        <v>31.92</v>
      </c>
      <c r="AI41" s="84" t="str">
        <f>CONCATENATE(TURISMO!$A22,"; ",TURISMO!$B22,"; ",TURISMO!$C22,"; ")</f>
        <v>Zona B3; 1,5≤d.f.≤3; Urb.Primaria; </v>
      </c>
      <c r="AJ41" s="85">
        <v>10.05</v>
      </c>
      <c r="AK41" s="222" t="str">
        <f>CONCATENATE(ARTIGIANATO!$A22,"; ",ARTIGIANATO!$B22,"; ")</f>
        <v>Zona B8; Urb.Primaria; </v>
      </c>
      <c r="AL41" s="86">
        <v>10.46</v>
      </c>
      <c r="AM41" s="86">
        <v>6.92</v>
      </c>
      <c r="AN41" s="224" t="str">
        <f>CONCATENATE(INDUSTRIA!$A22,"; ",INDUSTRIA!$B22,"; ")</f>
        <v>Zona B8; Urb.Primaria; </v>
      </c>
      <c r="AO41" s="87">
        <v>20.55</v>
      </c>
      <c r="AP41" s="87">
        <v>6.92</v>
      </c>
    </row>
    <row r="42" spans="1:42" ht="15" customHeight="1" thickBot="1">
      <c r="A42" s="7"/>
      <c r="B42" s="59" t="s">
        <v>92</v>
      </c>
      <c r="C42" s="59"/>
      <c r="D42" s="173"/>
      <c r="E42" s="188"/>
      <c r="F42" s="188"/>
      <c r="G42" s="188"/>
      <c r="H42" s="208">
        <f t="shared" si="5"/>
        <v>0</v>
      </c>
      <c r="I42" s="188"/>
      <c r="J42" s="188"/>
      <c r="K42" s="188"/>
      <c r="L42" s="208">
        <f t="shared" si="6"/>
        <v>0</v>
      </c>
      <c r="M42" s="188"/>
      <c r="N42" s="188"/>
      <c r="O42" s="188"/>
      <c r="P42" s="208">
        <f t="shared" si="7"/>
        <v>0</v>
      </c>
      <c r="Q42" s="188"/>
      <c r="R42" s="188"/>
      <c r="S42" s="188"/>
      <c r="T42" s="208">
        <f t="shared" si="8"/>
        <v>0</v>
      </c>
      <c r="U42" s="188"/>
      <c r="V42" s="188"/>
      <c r="W42" s="188"/>
      <c r="X42" s="210">
        <f t="shared" si="9"/>
        <v>0</v>
      </c>
      <c r="Y42" s="92"/>
      <c r="Z42" s="196"/>
      <c r="AA42" s="378" t="str">
        <f>CONCATENATE(RESIDENZIALE!$A23,"; ",RESIDENZIALE!$B23,"; ",RESIDENZIALE!$C23,"; ")</f>
        <v>Zona B2; 1≤d.f.≤3; Urb.Secondaria; </v>
      </c>
      <c r="AB42" s="79">
        <v>6.82</v>
      </c>
      <c r="AC42" s="216" t="str">
        <f>CONCATENATE(AGRICOLTURA!$A23,"; ",AGRICOLTURA!$B23,"; ")</f>
        <v>Zona B8; Urb.Secondaria; </v>
      </c>
      <c r="AD42" s="217">
        <v>2.05</v>
      </c>
      <c r="AE42" s="80" t="str">
        <f>CONCATENATE(DIREZIONALE!$A23,"; ",DIREZIONALE!$B23,"; ",DIREZIONALE!$C23,"; ")</f>
        <v>Zona B3; 1,5≤d.f.≤3; Urb.Secondaria; </v>
      </c>
      <c r="AF42" s="81">
        <v>26.49</v>
      </c>
      <c r="AG42" s="82" t="str">
        <f>CONCATENATE(COMMERCIALE!$A23,"; ",COMMERCIALE!$B23,"; ",COMMERCIALE!$C23,"; ")</f>
        <v>Zona B3; 1,5≤d.f.≤3; Urb.Secondaria; </v>
      </c>
      <c r="AH42" s="83">
        <v>21.68</v>
      </c>
      <c r="AI42" s="84" t="str">
        <f>CONCATENATE(TURISMO!$A23,"; ",TURISMO!$B23,"; ",TURISMO!$C23,"; ")</f>
        <v>Zona B3; 1,5≤d.f.≤3; Urb.Secondaria; </v>
      </c>
      <c r="AJ42" s="85">
        <v>12.71</v>
      </c>
      <c r="AK42" s="222" t="str">
        <f>CONCATENATE(ARTIGIANATO!$A23,"; ",ARTIGIANATO!$B23,"; ")</f>
        <v>Zona B8; Urb.Secondaria; </v>
      </c>
      <c r="AL42" s="86">
        <v>3.92</v>
      </c>
      <c r="AM42" s="86">
        <v>6.92</v>
      </c>
      <c r="AN42" s="224" t="str">
        <f>CONCATENATE(INDUSTRIA!$A23,"; ",INDUSTRIA!$B23,"; ")</f>
        <v>Zona B8; Urb.Secondaria; </v>
      </c>
      <c r="AO42" s="87">
        <v>16.44</v>
      </c>
      <c r="AP42" s="87">
        <v>6.92</v>
      </c>
    </row>
    <row r="43" spans="1:42" ht="15" customHeight="1" thickTop="1">
      <c r="A43" s="7"/>
      <c r="B43" s="8"/>
      <c r="C43" s="8"/>
      <c r="D43" s="176"/>
      <c r="E43" s="9"/>
      <c r="F43" s="9"/>
      <c r="G43" s="9"/>
      <c r="H43" s="9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200"/>
      <c r="U43" s="8"/>
      <c r="V43" s="8"/>
      <c r="W43" s="8"/>
      <c r="X43" s="10"/>
      <c r="Y43" s="92"/>
      <c r="Z43" s="196"/>
      <c r="AA43" s="378" t="str">
        <f>CONCATENATE(RESIDENZIALE!$A24,"; ",RESIDENZIALE!$B24,"; ",RESIDENZIALE!$C24,"; ")</f>
        <v>Zona B2; d.f.&lt;1; Urb.Primaria; </v>
      </c>
      <c r="AB43" s="79">
        <v>11.21</v>
      </c>
      <c r="AC43" s="216" t="str">
        <f>CONCATENATE(AGRICOLTURA!$A24,"; ",AGRICOLTURA!$B24,"; ")</f>
        <v>Zona B9; Urb.Primaria; </v>
      </c>
      <c r="AD43" s="217">
        <v>16.44</v>
      </c>
      <c r="AE43" s="80" t="str">
        <f>CONCATENATE(DIREZIONALE!$A24,"; ",DIREZIONALE!$B24,"; ",DIREZIONALE!$C24,"; ")</f>
        <v>Zona B3; d.f.≥3; Urb.Primaria; </v>
      </c>
      <c r="AF43" s="81">
        <v>19.4</v>
      </c>
      <c r="AG43" s="82" t="str">
        <f>CONCATENATE(COMMERCIALE!$A24,"; ",COMMERCIALE!$B24,"; ",COMMERCIALE!$C24,"; ")</f>
        <v>Zona B3; d.f.≥3; Urb.Primaria; </v>
      </c>
      <c r="AH43" s="83">
        <v>15.87</v>
      </c>
      <c r="AI43" s="84" t="str">
        <f>CONCATENATE(TURISMO!$A24,"; ",TURISMO!$B24,"; ",TURISMO!$C24,"; ")</f>
        <v>Zona B3; d.f.≥3; Urb.Primaria; </v>
      </c>
      <c r="AJ43" s="85">
        <v>10.05</v>
      </c>
      <c r="AK43" s="222" t="str">
        <f>CONCATENATE(ARTIGIANATO!$A24,"; ",ARTIGIANATO!$B24,"; ")</f>
        <v>Zona B9; Urb.Primaria; </v>
      </c>
      <c r="AL43" s="86">
        <v>10.46</v>
      </c>
      <c r="AM43" s="86">
        <v>6.92</v>
      </c>
      <c r="AN43" s="224" t="str">
        <f>CONCATENATE(INDUSTRIA!$A24,"; ",INDUSTRIA!$B24,"; ")</f>
        <v>Zona B9; Urb.Primaria; </v>
      </c>
      <c r="AO43" s="87">
        <v>20.55</v>
      </c>
      <c r="AP43" s="87">
        <v>6.92</v>
      </c>
    </row>
    <row r="44" spans="1:42" ht="15" customHeight="1" thickBot="1">
      <c r="A44" s="7"/>
      <c r="B44" s="20"/>
      <c r="C44" s="20"/>
      <c r="D44" s="20"/>
      <c r="E44" s="454" t="s">
        <v>310</v>
      </c>
      <c r="F44" s="454"/>
      <c r="G44" s="382" t="s">
        <v>255</v>
      </c>
      <c r="H44" s="170"/>
      <c r="I44" s="454" t="s">
        <v>310</v>
      </c>
      <c r="J44" s="486"/>
      <c r="K44" s="382" t="s">
        <v>255</v>
      </c>
      <c r="L44" s="170"/>
      <c r="M44" s="454" t="s">
        <v>310</v>
      </c>
      <c r="N44" s="454"/>
      <c r="O44" s="382" t="s">
        <v>255</v>
      </c>
      <c r="P44" s="170"/>
      <c r="Q44" s="454" t="s">
        <v>310</v>
      </c>
      <c r="R44" s="454"/>
      <c r="S44" s="382" t="s">
        <v>255</v>
      </c>
      <c r="T44" s="170"/>
      <c r="U44" s="454" t="s">
        <v>310</v>
      </c>
      <c r="V44" s="454"/>
      <c r="W44" s="382" t="s">
        <v>255</v>
      </c>
      <c r="X44" s="10"/>
      <c r="Z44" s="196"/>
      <c r="AA44" s="378" t="str">
        <f>CONCATENATE(RESIDENZIALE!$A25,"; ",RESIDENZIALE!$B25,"; ",RESIDENZIALE!$C25,"; ")</f>
        <v>Zona B2; d.f.&lt;1; Urb.Secondaria; </v>
      </c>
      <c r="AB44" s="79">
        <v>6.82</v>
      </c>
      <c r="AC44" s="216" t="str">
        <f>CONCATENATE(AGRICOLTURA!$A25,"; ",AGRICOLTURA!$B25,"; ")</f>
        <v>Zona B9; Urb.Secondaria; </v>
      </c>
      <c r="AD44" s="217">
        <v>2.05</v>
      </c>
      <c r="AE44" s="80" t="str">
        <f>CONCATENATE(DIREZIONALE!$A25,"; ",DIREZIONALE!$B25,"; ",DIREZIONALE!$C25,"; ")</f>
        <v>Zona B3; d.f.≥3; Urb.Secondaria; </v>
      </c>
      <c r="AF44" s="81">
        <v>26.49</v>
      </c>
      <c r="AG44" s="82" t="str">
        <f>CONCATENATE(COMMERCIALE!$A25,"; ",COMMERCIALE!$B25,"; ",COMMERCIALE!$C25,"; ")</f>
        <v>Zona B3; d.f.≥3; Urb.Secondaria; </v>
      </c>
      <c r="AH44" s="83">
        <v>21.68</v>
      </c>
      <c r="AI44" s="84" t="str">
        <f>CONCATENATE(TURISMO!$A25,"; ",TURISMO!$B25,"; ",TURISMO!$C25,"; ")</f>
        <v>Zona B3; d.f.≥3; Urb.Secondaria; </v>
      </c>
      <c r="AJ44" s="85">
        <v>12.71</v>
      </c>
      <c r="AK44" s="222" t="str">
        <f>CONCATENATE(ARTIGIANATO!$A25,"; ",ARTIGIANATO!$B25,"; ")</f>
        <v>Zona B9; Urb.Secondaria; </v>
      </c>
      <c r="AL44" s="86">
        <v>3.92</v>
      </c>
      <c r="AM44" s="86">
        <v>6.92</v>
      </c>
      <c r="AN44" s="224" t="str">
        <f>CONCATENATE(INDUSTRIA!$A25,"; ",INDUSTRIA!$B25,"; ")</f>
        <v>Zona B9; Urb.Secondaria; </v>
      </c>
      <c r="AO44" s="87">
        <v>16.44</v>
      </c>
      <c r="AP44" s="87">
        <v>6.92</v>
      </c>
    </row>
    <row r="45" spans="1:42" ht="15" customHeight="1" thickTop="1">
      <c r="A45" s="7"/>
      <c r="B45" s="20"/>
      <c r="C45" s="20"/>
      <c r="D45" s="20"/>
      <c r="E45" s="189" t="s">
        <v>112</v>
      </c>
      <c r="F45" s="189" t="s">
        <v>113</v>
      </c>
      <c r="G45" s="189" t="s">
        <v>186</v>
      </c>
      <c r="H45" s="170"/>
      <c r="I45" s="189" t="s">
        <v>112</v>
      </c>
      <c r="J45" s="189" t="s">
        <v>113</v>
      </c>
      <c r="K45" s="189" t="s">
        <v>186</v>
      </c>
      <c r="L45" s="170"/>
      <c r="M45" s="189" t="s">
        <v>112</v>
      </c>
      <c r="N45" s="189" t="s">
        <v>113</v>
      </c>
      <c r="O45" s="189" t="s">
        <v>186</v>
      </c>
      <c r="P45" s="170"/>
      <c r="Q45" s="189" t="s">
        <v>112</v>
      </c>
      <c r="R45" s="189" t="s">
        <v>113</v>
      </c>
      <c r="S45" s="189" t="s">
        <v>186</v>
      </c>
      <c r="T45" s="170"/>
      <c r="U45" s="189" t="s">
        <v>112</v>
      </c>
      <c r="V45" s="189" t="s">
        <v>113</v>
      </c>
      <c r="W45" s="189" t="s">
        <v>186</v>
      </c>
      <c r="X45" s="10"/>
      <c r="Z45" s="196"/>
      <c r="AA45" s="378" t="str">
        <f>CONCATENATE(RESIDENZIALE!$A26,"; ",RESIDENZIALE!$B26,"; ",RESIDENZIALE!$C26,"; ")</f>
        <v>Zona B2; d.f.≥3; Urb.Primaria; </v>
      </c>
      <c r="AB45" s="79">
        <v>3.74</v>
      </c>
      <c r="AC45" s="216" t="str">
        <f>CONCATENATE(AGRICOLTURA!$A26,"; ",AGRICOLTURA!$B26,"; ")</f>
        <v>Zona Ba; Urb.Primaria; </v>
      </c>
      <c r="AD45" s="217">
        <v>16.44</v>
      </c>
      <c r="AE45" s="80" t="str">
        <f>CONCATENATE(DIREZIONALE!$A26,"; ",DIREZIONALE!$B26,"; ",DIREZIONALE!$C26,"; ")</f>
        <v>Zona B4; 1,5≤d.f.≤3; Urb.Primaria; </v>
      </c>
      <c r="AF45" s="81">
        <v>39.01</v>
      </c>
      <c r="AG45" s="82" t="str">
        <f>CONCATENATE(COMMERCIALE!$A26,"; ",COMMERCIALE!$B26,"; ",COMMERCIALE!$C26,"; ")</f>
        <v>Zona B4; 1,5≤d.f.≤3; Urb.Primaria; </v>
      </c>
      <c r="AH45" s="83">
        <v>31.92</v>
      </c>
      <c r="AI45" s="84" t="str">
        <f>CONCATENATE(TURISMO!$A26,"; ",TURISMO!$B26,"; ",TURISMO!$C26,"; ")</f>
        <v>Zona B4; 1,5≤d.f.≤3; Urb.Primaria; </v>
      </c>
      <c r="AJ45" s="85">
        <v>10.05</v>
      </c>
      <c r="AK45" s="222" t="str">
        <f>CONCATENATE(ARTIGIANATO!$A26,"; ",ARTIGIANATO!$B26,"; ")</f>
        <v>Zona Ba; Urb.Primaria; </v>
      </c>
      <c r="AL45" s="86">
        <v>10.46</v>
      </c>
      <c r="AM45" s="86">
        <v>6.92</v>
      </c>
      <c r="AN45" s="224" t="str">
        <f>CONCATENATE(INDUSTRIA!$A26,"; ",INDUSTRIA!$B26,"; ")</f>
        <v>Zona Ba; Urb.Primaria; </v>
      </c>
      <c r="AO45" s="87">
        <v>20.55</v>
      </c>
      <c r="AP45" s="87">
        <v>6.92</v>
      </c>
    </row>
    <row r="46" spans="1:42" ht="15" customHeight="1">
      <c r="A46" s="7"/>
      <c r="B46" s="59" t="s">
        <v>96</v>
      </c>
      <c r="C46" s="59"/>
      <c r="D46" s="173"/>
      <c r="E46" s="187"/>
      <c r="F46" s="187"/>
      <c r="G46" s="187"/>
      <c r="H46" s="208">
        <f>(E46+(F46*0.6))*G46</f>
        <v>0</v>
      </c>
      <c r="I46" s="187"/>
      <c r="J46" s="187"/>
      <c r="K46" s="187"/>
      <c r="L46" s="208">
        <f>(I46+(J46*0.6))*K46</f>
        <v>0</v>
      </c>
      <c r="M46" s="187"/>
      <c r="N46" s="187"/>
      <c r="O46" s="187"/>
      <c r="P46" s="208">
        <f>(M46+(N46*0.6))*O46</f>
        <v>0</v>
      </c>
      <c r="Q46" s="187"/>
      <c r="R46" s="187"/>
      <c r="S46" s="187"/>
      <c r="T46" s="208">
        <f>(Q46+(R46*0.6))*S46</f>
        <v>0</v>
      </c>
      <c r="U46" s="187"/>
      <c r="V46" s="187"/>
      <c r="W46" s="187"/>
      <c r="X46" s="210">
        <f>(U46+(V46*0.6))*W46</f>
        <v>0</v>
      </c>
      <c r="Z46" s="196"/>
      <c r="AA46" s="378" t="str">
        <f>CONCATENATE(RESIDENZIALE!$A27,"; ",RESIDENZIALE!$B27,"; ",RESIDENZIALE!$C27,"; ")</f>
        <v>Zona B2; d.f.≥3; Urb.Secondaria; </v>
      </c>
      <c r="AB46" s="79">
        <v>6.82</v>
      </c>
      <c r="AC46" s="216" t="str">
        <f>CONCATENATE(AGRICOLTURA!$A27,"; ",AGRICOLTURA!$B27,"; ")</f>
        <v>Zona Ba; Urb.Secondaria; </v>
      </c>
      <c r="AD46" s="217">
        <v>2.05</v>
      </c>
      <c r="AE46" s="80" t="str">
        <f>CONCATENATE(DIREZIONALE!$A27,"; ",DIREZIONALE!$B27,"; ",DIREZIONALE!$C27,"; ")</f>
        <v>Zona B4; 1,5≤d.f.≤3; Urb.Secondaria; </v>
      </c>
      <c r="AF46" s="81">
        <v>26.49</v>
      </c>
      <c r="AG46" s="82" t="str">
        <f>CONCATENATE(COMMERCIALE!$A27,"; ",COMMERCIALE!$B27,"; ",COMMERCIALE!$C27,"; ")</f>
        <v>Zona B4; 1,5≤d.f.≤3; Urb.Secondaria; </v>
      </c>
      <c r="AH46" s="83">
        <v>21.68</v>
      </c>
      <c r="AI46" s="84" t="str">
        <f>CONCATENATE(TURISMO!$A27,"; ",TURISMO!$B27,"; ",TURISMO!$C27,"; ")</f>
        <v>Zona B4; 1,5≤d.f.≤3; Urb.Secondaria; </v>
      </c>
      <c r="AJ46" s="85">
        <v>12.71</v>
      </c>
      <c r="AK46" s="222" t="str">
        <f>CONCATENATE(ARTIGIANATO!$A27,"; ",ARTIGIANATO!$B27,"; ")</f>
        <v>Zona Ba; Urb.Secondaria; </v>
      </c>
      <c r="AL46" s="86">
        <v>3.92</v>
      </c>
      <c r="AM46" s="86">
        <v>6.92</v>
      </c>
      <c r="AN46" s="224" t="str">
        <f>CONCATENATE(INDUSTRIA!$A27,"; ",INDUSTRIA!$B27,"; ")</f>
        <v>Zona Ba; Urb.Secondaria; </v>
      </c>
      <c r="AO46" s="87">
        <v>16.44</v>
      </c>
      <c r="AP46" s="87">
        <v>6.92</v>
      </c>
    </row>
    <row r="47" spans="1:42" ht="15" customHeight="1">
      <c r="A47" s="7"/>
      <c r="B47" s="59" t="s">
        <v>97</v>
      </c>
      <c r="C47" s="59"/>
      <c r="D47" s="173"/>
      <c r="E47" s="187"/>
      <c r="F47" s="187"/>
      <c r="G47" s="187"/>
      <c r="H47" s="208">
        <f aca="true" t="shared" si="10" ref="H47:H54">(E47+(F47*0.6))*G47</f>
        <v>0</v>
      </c>
      <c r="I47" s="187"/>
      <c r="J47" s="187"/>
      <c r="K47" s="187"/>
      <c r="L47" s="208">
        <f aca="true" t="shared" si="11" ref="L47:L54">(I47+(J47*0.6))*K47</f>
        <v>0</v>
      </c>
      <c r="M47" s="187"/>
      <c r="N47" s="187"/>
      <c r="O47" s="187"/>
      <c r="P47" s="208">
        <f aca="true" t="shared" si="12" ref="P47:P54">(M47+(N47*0.6))*O47</f>
        <v>0</v>
      </c>
      <c r="Q47" s="187"/>
      <c r="R47" s="187"/>
      <c r="S47" s="187"/>
      <c r="T47" s="208">
        <f aca="true" t="shared" si="13" ref="T47:T54">(Q47+(R47*0.6))*S47</f>
        <v>0</v>
      </c>
      <c r="U47" s="187"/>
      <c r="V47" s="187"/>
      <c r="W47" s="187"/>
      <c r="X47" s="210">
        <f aca="true" t="shared" si="14" ref="X47:X54">(U47+(V47*0.6))*W47</f>
        <v>0</v>
      </c>
      <c r="Z47" s="196"/>
      <c r="AA47" s="378" t="str">
        <f>CONCATENATE(RESIDENZIALE!$A28,"; ",RESIDENZIALE!$B28,"; ",RESIDENZIALE!$C28,"; ")</f>
        <v>Zona B3; 1≤d.f.≤3; Urb.Primaria; </v>
      </c>
      <c r="AB47" s="79">
        <v>5.32</v>
      </c>
      <c r="AC47" s="216" t="str">
        <f>CONCATENATE(AGRICOLTURA!$A28,"; ",AGRICOLTURA!$B28,"; ")</f>
        <v>Zona C1; Urb.Primaria; </v>
      </c>
      <c r="AD47" s="217">
        <v>16.44</v>
      </c>
      <c r="AE47" s="80" t="str">
        <f>CONCATENATE(DIREZIONALE!$A28,"; ",DIREZIONALE!$B28,"; ",DIREZIONALE!$C28,"; ")</f>
        <v>Zona B4; d.f.≥3; Urb.Primaria; </v>
      </c>
      <c r="AF47" s="81">
        <v>19.4</v>
      </c>
      <c r="AG47" s="82" t="str">
        <f>CONCATENATE(COMMERCIALE!$A28,"; ",COMMERCIALE!$B28,"; ",COMMERCIALE!$C28,"; ")</f>
        <v>Zona B4; d.f.≥3; Urb.Primaria; </v>
      </c>
      <c r="AH47" s="83">
        <v>15.87</v>
      </c>
      <c r="AI47" s="84" t="str">
        <f>CONCATENATE(TURISMO!$A28,"; ",TURISMO!$B28,"; ",TURISMO!$C28,"; ")</f>
        <v>Zona B4; d.f.≥3; Urb.Primaria; </v>
      </c>
      <c r="AJ47" s="85">
        <v>10.05</v>
      </c>
      <c r="AK47" s="222" t="str">
        <f>CONCATENATE(ARTIGIANATO!$A28,"; ",ARTIGIANATO!$B28,"; ")</f>
        <v>Zona C1; Urb.Primaria; </v>
      </c>
      <c r="AL47" s="86">
        <v>14.94</v>
      </c>
      <c r="AM47" s="86">
        <v>6.92</v>
      </c>
      <c r="AN47" s="224" t="str">
        <f>CONCATENATE(INDUSTRIA!$A28,"; ",INDUSTRIA!$B28,"; ")</f>
        <v>Zona C1; Urb.Primaria; </v>
      </c>
      <c r="AO47" s="87">
        <v>20.55</v>
      </c>
      <c r="AP47" s="87">
        <v>6.92</v>
      </c>
    </row>
    <row r="48" spans="1:42" ht="15" customHeight="1">
      <c r="A48" s="7"/>
      <c r="B48" s="59" t="s">
        <v>98</v>
      </c>
      <c r="C48" s="59"/>
      <c r="D48" s="173"/>
      <c r="E48" s="187"/>
      <c r="F48" s="187"/>
      <c r="G48" s="187"/>
      <c r="H48" s="208">
        <f t="shared" si="10"/>
        <v>0</v>
      </c>
      <c r="I48" s="187"/>
      <c r="J48" s="187"/>
      <c r="K48" s="187"/>
      <c r="L48" s="208">
        <f t="shared" si="11"/>
        <v>0</v>
      </c>
      <c r="M48" s="187"/>
      <c r="N48" s="187"/>
      <c r="O48" s="187"/>
      <c r="P48" s="208">
        <f t="shared" si="12"/>
        <v>0</v>
      </c>
      <c r="Q48" s="187"/>
      <c r="R48" s="187"/>
      <c r="S48" s="187"/>
      <c r="T48" s="208">
        <f t="shared" si="13"/>
        <v>0</v>
      </c>
      <c r="U48" s="187"/>
      <c r="V48" s="187"/>
      <c r="W48" s="187"/>
      <c r="X48" s="210">
        <f t="shared" si="14"/>
        <v>0</v>
      </c>
      <c r="Y48" s="92"/>
      <c r="Z48" s="196"/>
      <c r="AA48" s="378" t="str">
        <f>CONCATENATE(RESIDENZIALE!$A29,"; ",RESIDENZIALE!$B29,"; ",RESIDENZIALE!$C29,"; ")</f>
        <v>Zona B3; 1≤d.f.≤3; Urb.Secondaria; </v>
      </c>
      <c r="AB48" s="79">
        <v>6.82</v>
      </c>
      <c r="AC48" s="216" t="str">
        <f>CONCATENATE(AGRICOLTURA!$A29,"; ",AGRICOLTURA!$B29,"; ")</f>
        <v>Zona C1; Urb.Secondaria; </v>
      </c>
      <c r="AD48" s="217">
        <v>2.05</v>
      </c>
      <c r="AE48" s="80" t="str">
        <f>CONCATENATE(DIREZIONALE!$A29,"; ",DIREZIONALE!$B29,"; ",DIREZIONALE!$C29,"; ")</f>
        <v>Zona B4; d.f.≥3; Urb.Secondaria; </v>
      </c>
      <c r="AF48" s="81">
        <v>26.49</v>
      </c>
      <c r="AG48" s="82" t="str">
        <f>CONCATENATE(COMMERCIALE!$A29,"; ",COMMERCIALE!$B29,"; ",COMMERCIALE!$C29,"; ")</f>
        <v>Zona B4; d.f.≥3; Urb.Secondaria; </v>
      </c>
      <c r="AH48" s="83">
        <v>21.68</v>
      </c>
      <c r="AI48" s="84" t="str">
        <f>CONCATENATE(TURISMO!$A29,"; ",TURISMO!$B29,"; ",TURISMO!$C29,"; ")</f>
        <v>Zona B4; d.f.≥3; Urb.Secondaria; </v>
      </c>
      <c r="AJ48" s="85">
        <v>12.71</v>
      </c>
      <c r="AK48" s="222" t="str">
        <f>CONCATENATE(ARTIGIANATO!$A29,"; ",ARTIGIANATO!$B29,"; ")</f>
        <v>Zona C1; Urb.Secondaria; </v>
      </c>
      <c r="AL48" s="86">
        <v>5.6</v>
      </c>
      <c r="AM48" s="86">
        <v>6.92</v>
      </c>
      <c r="AN48" s="224" t="str">
        <f>CONCATENATE(INDUSTRIA!$A29,"; ",INDUSTRIA!$B29,"; ")</f>
        <v>Zona C1; Urb.Secondaria; </v>
      </c>
      <c r="AO48" s="87">
        <v>16.44</v>
      </c>
      <c r="AP48" s="87">
        <v>6.92</v>
      </c>
    </row>
    <row r="49" spans="1:42" ht="15" customHeight="1">
      <c r="A49" s="7"/>
      <c r="B49" s="59" t="s">
        <v>99</v>
      </c>
      <c r="C49" s="59"/>
      <c r="D49" s="173"/>
      <c r="E49" s="187"/>
      <c r="F49" s="187"/>
      <c r="G49" s="187"/>
      <c r="H49" s="208">
        <f t="shared" si="10"/>
        <v>0</v>
      </c>
      <c r="I49" s="187"/>
      <c r="J49" s="187"/>
      <c r="K49" s="187"/>
      <c r="L49" s="208">
        <f t="shared" si="11"/>
        <v>0</v>
      </c>
      <c r="M49" s="187"/>
      <c r="N49" s="187"/>
      <c r="O49" s="187"/>
      <c r="P49" s="208">
        <f t="shared" si="12"/>
        <v>0</v>
      </c>
      <c r="Q49" s="187"/>
      <c r="R49" s="187"/>
      <c r="S49" s="187"/>
      <c r="T49" s="208">
        <f t="shared" si="13"/>
        <v>0</v>
      </c>
      <c r="U49" s="187"/>
      <c r="V49" s="187"/>
      <c r="W49" s="187"/>
      <c r="X49" s="210">
        <f t="shared" si="14"/>
        <v>0</v>
      </c>
      <c r="Y49" s="92"/>
      <c r="Z49" s="196"/>
      <c r="AA49" s="378" t="str">
        <f>CONCATENATE(RESIDENZIALE!$A30,"; ",RESIDENZIALE!$B30,"; ",RESIDENZIALE!$C30,"; ")</f>
        <v>Zona B3; d.f.&lt;1; Urb.Primaria; </v>
      </c>
      <c r="AB49" s="79">
        <v>11.21</v>
      </c>
      <c r="AC49" s="216" t="str">
        <f>CONCATENATE(AGRICOLTURA!$A30,"; ",AGRICOLTURA!$B30,"; ")</f>
        <v>Zona C1_1; Urb.Primaria; </v>
      </c>
      <c r="AD49" s="217">
        <v>16.44</v>
      </c>
      <c r="AE49" s="80" t="str">
        <f>CONCATENATE(DIREZIONALE!$A30,"; ",DIREZIONALE!$B30,"; ",DIREZIONALE!$C30,"; ")</f>
        <v>Zona B5; 1,5≤d.f.≤3; Urb.Primaria; </v>
      </c>
      <c r="AF49" s="81">
        <v>39.01</v>
      </c>
      <c r="AG49" s="82" t="str">
        <f>CONCATENATE(COMMERCIALE!$A30,"; ",COMMERCIALE!$B30,"; ",COMMERCIALE!$C30,"; ")</f>
        <v>Zona B5; 1,5≤d.f.≤3; Urb.Primaria; </v>
      </c>
      <c r="AH49" s="83">
        <v>31.92</v>
      </c>
      <c r="AI49" s="84" t="str">
        <f>CONCATENATE(TURISMO!$A30,"; ",TURISMO!$B30,"; ",TURISMO!$C30,"; ")</f>
        <v>Zona B5; 1,5≤d.f.≤3; Urb.Primaria; </v>
      </c>
      <c r="AJ49" s="85">
        <v>10.05</v>
      </c>
      <c r="AK49" s="222" t="str">
        <f>CONCATENATE(ARTIGIANATO!$A30,"; ",ARTIGIANATO!$B30,"; ")</f>
        <v>Zona C1_1; Urb.Primaria; </v>
      </c>
      <c r="AL49" s="86">
        <v>14.94</v>
      </c>
      <c r="AM49" s="86">
        <v>6.92</v>
      </c>
      <c r="AN49" s="224" t="str">
        <f>CONCATENATE(INDUSTRIA!$A30,"; ",INDUSTRIA!$B30,"; ")</f>
        <v>Zona C1_1; Urb.Primaria; </v>
      </c>
      <c r="AO49" s="87">
        <v>20.55</v>
      </c>
      <c r="AP49" s="87">
        <v>6.92</v>
      </c>
    </row>
    <row r="50" spans="1:42" ht="15" customHeight="1">
      <c r="A50" s="7"/>
      <c r="B50" s="59" t="s">
        <v>100</v>
      </c>
      <c r="C50" s="59"/>
      <c r="D50" s="173"/>
      <c r="E50" s="187"/>
      <c r="F50" s="187"/>
      <c r="G50" s="187"/>
      <c r="H50" s="208">
        <f t="shared" si="10"/>
        <v>0</v>
      </c>
      <c r="I50" s="187"/>
      <c r="J50" s="187"/>
      <c r="K50" s="187"/>
      <c r="L50" s="208">
        <f t="shared" si="11"/>
        <v>0</v>
      </c>
      <c r="M50" s="187"/>
      <c r="N50" s="187"/>
      <c r="O50" s="187"/>
      <c r="P50" s="208">
        <f t="shared" si="12"/>
        <v>0</v>
      </c>
      <c r="Q50" s="187"/>
      <c r="R50" s="187"/>
      <c r="S50" s="187"/>
      <c r="T50" s="208">
        <f t="shared" si="13"/>
        <v>0</v>
      </c>
      <c r="U50" s="187"/>
      <c r="V50" s="187"/>
      <c r="W50" s="187"/>
      <c r="X50" s="210">
        <f t="shared" si="14"/>
        <v>0</v>
      </c>
      <c r="Z50" s="196"/>
      <c r="AA50" s="378" t="str">
        <f>CONCATENATE(RESIDENZIALE!$A31,"; ",RESIDENZIALE!$B31,"; ",RESIDENZIALE!$C31,"; ")</f>
        <v>Zona B3; d.f.&lt;1; Urb.Secondaria; </v>
      </c>
      <c r="AB50" s="79">
        <v>6.82</v>
      </c>
      <c r="AC50" s="216" t="str">
        <f>CONCATENATE(AGRICOLTURA!$A31,"; ",AGRICOLTURA!$B31,"; ")</f>
        <v>Zona C1_1; Urb.Secondaria; </v>
      </c>
      <c r="AD50" s="217">
        <v>2.05</v>
      </c>
      <c r="AE50" s="80" t="str">
        <f>CONCATENATE(DIREZIONALE!$A31,"; ",DIREZIONALE!$B31,"; ",DIREZIONALE!$C31,"; ")</f>
        <v>Zona B5; 1,5≤d.f.≤3; Urb.Secondaria; </v>
      </c>
      <c r="AF50" s="81">
        <v>26.49</v>
      </c>
      <c r="AG50" s="82" t="str">
        <f>CONCATENATE(COMMERCIALE!$A31,"; ",COMMERCIALE!$B31,"; ",COMMERCIALE!$C31,"; ")</f>
        <v>Zona B5; 1,5≤d.f.≤3; Urb.Secondaria; </v>
      </c>
      <c r="AH50" s="83">
        <v>21.68</v>
      </c>
      <c r="AI50" s="84" t="str">
        <f>CONCATENATE(TURISMO!$A31,"; ",TURISMO!$B31,"; ",TURISMO!$C31,"; ")</f>
        <v>Zona B5; 1,5≤d.f.≤3; Urb.Secondaria; </v>
      </c>
      <c r="AJ50" s="85">
        <v>12.71</v>
      </c>
      <c r="AK50" s="222" t="str">
        <f>CONCATENATE(ARTIGIANATO!$A31,"; ",ARTIGIANATO!$B31,"; ")</f>
        <v>Zona C1_1; Urb.Secondaria; </v>
      </c>
      <c r="AL50" s="86">
        <v>5.6</v>
      </c>
      <c r="AM50" s="86">
        <v>6.92</v>
      </c>
      <c r="AN50" s="224" t="str">
        <f>CONCATENATE(INDUSTRIA!$A31,"; ",INDUSTRIA!$B31,"; ")</f>
        <v>Zona C1_1; Urb.Secondaria; </v>
      </c>
      <c r="AO50" s="87">
        <v>16.44</v>
      </c>
      <c r="AP50" s="87">
        <v>6.92</v>
      </c>
    </row>
    <row r="51" spans="1:42" ht="15" customHeight="1">
      <c r="A51" s="7"/>
      <c r="B51" s="59" t="s">
        <v>101</v>
      </c>
      <c r="C51" s="59"/>
      <c r="D51" s="173"/>
      <c r="E51" s="187"/>
      <c r="F51" s="187"/>
      <c r="G51" s="187"/>
      <c r="H51" s="208">
        <f t="shared" si="10"/>
        <v>0</v>
      </c>
      <c r="I51" s="187"/>
      <c r="J51" s="187"/>
      <c r="K51" s="187"/>
      <c r="L51" s="208">
        <f t="shared" si="11"/>
        <v>0</v>
      </c>
      <c r="M51" s="187"/>
      <c r="N51" s="187"/>
      <c r="O51" s="187"/>
      <c r="P51" s="208">
        <f t="shared" si="12"/>
        <v>0</v>
      </c>
      <c r="Q51" s="187"/>
      <c r="R51" s="187"/>
      <c r="S51" s="187"/>
      <c r="T51" s="208">
        <f t="shared" si="13"/>
        <v>0</v>
      </c>
      <c r="U51" s="187"/>
      <c r="V51" s="187"/>
      <c r="W51" s="187"/>
      <c r="X51" s="210">
        <f t="shared" si="14"/>
        <v>0</v>
      </c>
      <c r="Z51" s="196"/>
      <c r="AA51" s="378" t="str">
        <f>CONCATENATE(RESIDENZIALE!$A32,"; ",RESIDENZIALE!$B32,"; ",RESIDENZIALE!$C32,"; ")</f>
        <v>Zona B3; d.f.≥3; Urb.Primaria; </v>
      </c>
      <c r="AB51" s="79">
        <v>3.74</v>
      </c>
      <c r="AC51" s="216" t="str">
        <f>CONCATENATE(AGRICOLTURA!$A32,"; ",AGRICOLTURA!$B32,"; ")</f>
        <v>Zona C2_1; Urb.Primaria; </v>
      </c>
      <c r="AD51" s="217">
        <v>16.44</v>
      </c>
      <c r="AE51" s="80" t="str">
        <f>CONCATENATE(DIREZIONALE!$A32,"; ",DIREZIONALE!$B32,"; ",DIREZIONALE!$C32,"; ")</f>
        <v>Zona B5; d.f.≥3; Urb.Primaria; </v>
      </c>
      <c r="AF51" s="81">
        <v>19.4</v>
      </c>
      <c r="AG51" s="82" t="str">
        <f>CONCATENATE(COMMERCIALE!$A32,"; ",COMMERCIALE!$B32,"; ",COMMERCIALE!$C32,"; ")</f>
        <v>Zona B5; d.f.≥3; Urb.Primaria; </v>
      </c>
      <c r="AH51" s="83">
        <v>15.87</v>
      </c>
      <c r="AI51" s="84" t="str">
        <f>CONCATENATE(TURISMO!$A32,"; ",TURISMO!$B32,"; ",TURISMO!$C32,"; ")</f>
        <v>Zona B5; d.f.≥3; Urb.Primaria; </v>
      </c>
      <c r="AJ51" s="85">
        <v>10.05</v>
      </c>
      <c r="AK51" s="222" t="str">
        <f>CONCATENATE(ARTIGIANATO!$A32,"; ",ARTIGIANATO!$B32,"; ")</f>
        <v>Zona C2_1; Urb.Primaria; </v>
      </c>
      <c r="AL51" s="86">
        <v>14.94</v>
      </c>
      <c r="AM51" s="86">
        <v>6.92</v>
      </c>
      <c r="AN51" s="224" t="str">
        <f>CONCATENATE(INDUSTRIA!$A32,"; ",INDUSTRIA!$B32,"; ")</f>
        <v>Zona C2_1; Urb.Primaria; </v>
      </c>
      <c r="AO51" s="87">
        <v>20.55</v>
      </c>
      <c r="AP51" s="87">
        <v>6.92</v>
      </c>
    </row>
    <row r="52" spans="1:42" ht="15" customHeight="1">
      <c r="A52" s="7"/>
      <c r="B52" s="59" t="s">
        <v>102</v>
      </c>
      <c r="C52" s="59"/>
      <c r="D52" s="173"/>
      <c r="E52" s="187"/>
      <c r="F52" s="187"/>
      <c r="G52" s="187"/>
      <c r="H52" s="208">
        <f t="shared" si="10"/>
        <v>0</v>
      </c>
      <c r="I52" s="187"/>
      <c r="J52" s="187"/>
      <c r="K52" s="187"/>
      <c r="L52" s="208">
        <f t="shared" si="11"/>
        <v>0</v>
      </c>
      <c r="M52" s="187"/>
      <c r="N52" s="187"/>
      <c r="O52" s="187"/>
      <c r="P52" s="208">
        <f t="shared" si="12"/>
        <v>0</v>
      </c>
      <c r="Q52" s="187"/>
      <c r="R52" s="187"/>
      <c r="S52" s="187"/>
      <c r="T52" s="208">
        <f t="shared" si="13"/>
        <v>0</v>
      </c>
      <c r="U52" s="187"/>
      <c r="V52" s="187"/>
      <c r="W52" s="187"/>
      <c r="X52" s="210">
        <f t="shared" si="14"/>
        <v>0</v>
      </c>
      <c r="Z52" s="196"/>
      <c r="AA52" s="378" t="str">
        <f>CONCATENATE(RESIDENZIALE!$A33,"; ",RESIDENZIALE!$B33,"; ",RESIDENZIALE!$C33,"; ")</f>
        <v>Zona B3; d.f.≥3; Urb.Secondaria; </v>
      </c>
      <c r="AB52" s="79">
        <v>6.82</v>
      </c>
      <c r="AC52" s="216" t="str">
        <f>CONCATENATE(AGRICOLTURA!$A33,"; ",AGRICOLTURA!$B33,"; ")</f>
        <v>Zona C2_1; Urb.Secondaria; </v>
      </c>
      <c r="AD52" s="217">
        <v>2.05</v>
      </c>
      <c r="AE52" s="80" t="str">
        <f>CONCATENATE(DIREZIONALE!$A33,"; ",DIREZIONALE!$B33,"; ",DIREZIONALE!$C33,"; ")</f>
        <v>Zona B5; d.f.≥3; Urb.Secondaria; </v>
      </c>
      <c r="AF52" s="81">
        <v>26.49</v>
      </c>
      <c r="AG52" s="82" t="str">
        <f>CONCATENATE(COMMERCIALE!$A33,"; ",COMMERCIALE!$B33,"; ",COMMERCIALE!$C33,"; ")</f>
        <v>Zona B5; d.f.≥3; Urb.Secondaria; </v>
      </c>
      <c r="AH52" s="83">
        <v>21.68</v>
      </c>
      <c r="AI52" s="84" t="str">
        <f>CONCATENATE(TURISMO!$A33,"; ",TURISMO!$B33,"; ",TURISMO!$C33,"; ")</f>
        <v>Zona B5; d.f.≥3; Urb.Secondaria; </v>
      </c>
      <c r="AJ52" s="85">
        <v>12.71</v>
      </c>
      <c r="AK52" s="222" t="str">
        <f>CONCATENATE(ARTIGIANATO!$A33,"; ",ARTIGIANATO!$B33,"; ")</f>
        <v>Zona C2_1; Urb.Secondaria; </v>
      </c>
      <c r="AL52" s="86">
        <v>5.6</v>
      </c>
      <c r="AM52" s="86">
        <v>6.92</v>
      </c>
      <c r="AN52" s="224" t="str">
        <f>CONCATENATE(INDUSTRIA!$A33,"; ",INDUSTRIA!$B33,"; ")</f>
        <v>Zona C2_1; Urb.Secondaria; </v>
      </c>
      <c r="AO52" s="87">
        <v>16.44</v>
      </c>
      <c r="AP52" s="87">
        <v>6.92</v>
      </c>
    </row>
    <row r="53" spans="1:42" ht="15" customHeight="1">
      <c r="A53" s="7"/>
      <c r="B53" s="59" t="s">
        <v>91</v>
      </c>
      <c r="C53" s="59"/>
      <c r="D53" s="173"/>
      <c r="E53" s="187"/>
      <c r="F53" s="187"/>
      <c r="G53" s="187"/>
      <c r="H53" s="208">
        <f t="shared" si="10"/>
        <v>0</v>
      </c>
      <c r="I53" s="187"/>
      <c r="J53" s="187"/>
      <c r="K53" s="187"/>
      <c r="L53" s="208">
        <f t="shared" si="11"/>
        <v>0</v>
      </c>
      <c r="M53" s="187"/>
      <c r="N53" s="187"/>
      <c r="O53" s="187"/>
      <c r="P53" s="208">
        <f t="shared" si="12"/>
        <v>0</v>
      </c>
      <c r="Q53" s="187"/>
      <c r="R53" s="187"/>
      <c r="S53" s="187"/>
      <c r="T53" s="208">
        <f t="shared" si="13"/>
        <v>0</v>
      </c>
      <c r="U53" s="187"/>
      <c r="V53" s="187"/>
      <c r="W53" s="187"/>
      <c r="X53" s="210">
        <f t="shared" si="14"/>
        <v>0</v>
      </c>
      <c r="Z53" s="196"/>
      <c r="AA53" s="378" t="str">
        <f>CONCATENATE(RESIDENZIALE!$A34,"; ",RESIDENZIALE!$B34,"; ",RESIDENZIALE!$C34,"; ")</f>
        <v>Zona B4; 1≤d.f.≤3; Urb.Primaria; </v>
      </c>
      <c r="AB53" s="79">
        <v>5.32</v>
      </c>
      <c r="AC53" s="216" t="str">
        <f>CONCATENATE(AGRICOLTURA!$A34,"; ",AGRICOLTURA!$B34,"; ")</f>
        <v>Zona C2_2; Urb.Primaria; </v>
      </c>
      <c r="AD53" s="217">
        <v>16.44</v>
      </c>
      <c r="AE53" s="80" t="str">
        <f>CONCATENATE(DIREZIONALE!$A34,"; ",DIREZIONALE!$B34,"; ",DIREZIONALE!$C34,"; ")</f>
        <v>Zona B6; 1,5≤d.f.≤3; Urb.Primaria; </v>
      </c>
      <c r="AF53" s="81">
        <v>39.01</v>
      </c>
      <c r="AG53" s="82" t="str">
        <f>CONCATENATE(COMMERCIALE!$A34,"; ",COMMERCIALE!$B34,"; ",COMMERCIALE!$C34,"; ")</f>
        <v>Zona B6; 1,5≤d.f.≤3; Urb.Primaria; </v>
      </c>
      <c r="AH53" s="83">
        <v>31.92</v>
      </c>
      <c r="AI53" s="84" t="str">
        <f>CONCATENATE(TURISMO!$A34,"; ",TURISMO!$B34,"; ",TURISMO!$C34,"; ")</f>
        <v>Zona B6; 1,5≤d.f.≤3; Urb.Primaria; </v>
      </c>
      <c r="AJ53" s="85">
        <v>10.05</v>
      </c>
      <c r="AK53" s="222" t="str">
        <f>CONCATENATE(ARTIGIANATO!$A34,"; ",ARTIGIANATO!$B34,"; ")</f>
        <v>Zona C2_2; Urb.Primaria; </v>
      </c>
      <c r="AL53" s="86">
        <v>14.94</v>
      </c>
      <c r="AM53" s="86">
        <v>6.92</v>
      </c>
      <c r="AN53" s="224" t="str">
        <f>CONCATENATE(INDUSTRIA!$A34,"; ",INDUSTRIA!$B34,"; ")</f>
        <v>Zona C2_2; Urb.Primaria; </v>
      </c>
      <c r="AO53" s="87">
        <v>20.55</v>
      </c>
      <c r="AP53" s="87">
        <v>6.92</v>
      </c>
    </row>
    <row r="54" spans="1:42" ht="15" customHeight="1" thickBot="1">
      <c r="A54" s="7"/>
      <c r="B54" s="59" t="s">
        <v>92</v>
      </c>
      <c r="C54" s="59"/>
      <c r="D54" s="173"/>
      <c r="E54" s="188"/>
      <c r="F54" s="188"/>
      <c r="G54" s="188"/>
      <c r="H54" s="208">
        <f t="shared" si="10"/>
        <v>0</v>
      </c>
      <c r="I54" s="188"/>
      <c r="J54" s="188"/>
      <c r="K54" s="188"/>
      <c r="L54" s="208">
        <f t="shared" si="11"/>
        <v>0</v>
      </c>
      <c r="M54" s="188"/>
      <c r="N54" s="188"/>
      <c r="O54" s="188"/>
      <c r="P54" s="208">
        <f t="shared" si="12"/>
        <v>0</v>
      </c>
      <c r="Q54" s="188"/>
      <c r="R54" s="188"/>
      <c r="S54" s="188"/>
      <c r="T54" s="208">
        <f t="shared" si="13"/>
        <v>0</v>
      </c>
      <c r="U54" s="188"/>
      <c r="V54" s="188"/>
      <c r="W54" s="188"/>
      <c r="X54" s="210">
        <f t="shared" si="14"/>
        <v>0</v>
      </c>
      <c r="Y54" s="92"/>
      <c r="Z54" s="196"/>
      <c r="AA54" s="378" t="str">
        <f>CONCATENATE(RESIDENZIALE!$A35,"; ",RESIDENZIALE!$B35,"; ",RESIDENZIALE!$C35,"; ")</f>
        <v>Zona B4; 1≤d.f.≤3; Urb.Secondaria; </v>
      </c>
      <c r="AB54" s="79">
        <v>6.82</v>
      </c>
      <c r="AC54" s="216" t="str">
        <f>CONCATENATE(AGRICOLTURA!$A35,"; ",AGRICOLTURA!$B35,"; ")</f>
        <v>Zona C2_2; Urb.Secondaria; </v>
      </c>
      <c r="AD54" s="217">
        <v>2.05</v>
      </c>
      <c r="AE54" s="80" t="str">
        <f>CONCATENATE(DIREZIONALE!$A35,"; ",DIREZIONALE!$B35,"; ",DIREZIONALE!$C35,"; ")</f>
        <v>Zona B6; 1,5≤d.f.≤3; Urb.Secondaria; </v>
      </c>
      <c r="AF54" s="81">
        <v>26.49</v>
      </c>
      <c r="AG54" s="82" t="str">
        <f>CONCATENATE(COMMERCIALE!$A35,"; ",COMMERCIALE!$B35,"; ",COMMERCIALE!$C35,"; ")</f>
        <v>Zona B6; 1,5≤d.f.≤3; Urb.Secondaria; </v>
      </c>
      <c r="AH54" s="83">
        <v>21.68</v>
      </c>
      <c r="AI54" s="84" t="str">
        <f>CONCATENATE(TURISMO!$A35,"; ",TURISMO!$B35,"; ",TURISMO!$C35,"; ")</f>
        <v>Zona B6; 1,5≤d.f.≤3; Urb.Secondaria; </v>
      </c>
      <c r="AJ54" s="85">
        <v>12.71</v>
      </c>
      <c r="AK54" s="222" t="str">
        <f>CONCATENATE(ARTIGIANATO!$A35,"; ",ARTIGIANATO!$B35,"; ")</f>
        <v>Zona C2_2; Urb.Secondaria; </v>
      </c>
      <c r="AL54" s="86">
        <v>5.6</v>
      </c>
      <c r="AM54" s="86">
        <v>6.92</v>
      </c>
      <c r="AN54" s="224" t="str">
        <f>CONCATENATE(INDUSTRIA!$A35,"; ",INDUSTRIA!$B35,"; ")</f>
        <v>Zona C2_2; Urb.Secondaria; </v>
      </c>
      <c r="AO54" s="87">
        <v>16.44</v>
      </c>
      <c r="AP54" s="87">
        <v>6.92</v>
      </c>
    </row>
    <row r="55" spans="1:42" ht="15" customHeight="1" thickTop="1">
      <c r="A55" s="7"/>
      <c r="B55" s="8"/>
      <c r="C55" s="8"/>
      <c r="D55" s="176"/>
      <c r="E55" s="9"/>
      <c r="F55" s="9"/>
      <c r="G55" s="9"/>
      <c r="H55" s="9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200"/>
      <c r="U55" s="8"/>
      <c r="V55" s="8"/>
      <c r="W55" s="8"/>
      <c r="X55" s="10"/>
      <c r="Y55" s="92"/>
      <c r="Z55" s="196"/>
      <c r="AA55" s="378" t="str">
        <f>CONCATENATE(RESIDENZIALE!$A36,"; ",RESIDENZIALE!$B36,"; ",RESIDENZIALE!$C36,"; ")</f>
        <v>Zona B4; d.f.&lt;1; Urb.Primaria; </v>
      </c>
      <c r="AB55" s="79">
        <v>11.21</v>
      </c>
      <c r="AC55" s="216" t="str">
        <f>CONCATENATE(AGRICOLTURA!$A36,"; ",AGRICOLTURA!$B36,"; ")</f>
        <v>Zona C2_3; Urb.Primaria; </v>
      </c>
      <c r="AD55" s="217">
        <v>16.44</v>
      </c>
      <c r="AE55" s="80" t="str">
        <f>CONCATENATE(DIREZIONALE!$A36,"; ",DIREZIONALE!$B36,"; ",DIREZIONALE!$C36,"; ")</f>
        <v>Zona B6; d.f.≥3; Urb.Primaria; </v>
      </c>
      <c r="AF55" s="81">
        <v>19.4</v>
      </c>
      <c r="AG55" s="82" t="str">
        <f>CONCATENATE(COMMERCIALE!$A36,"; ",COMMERCIALE!$B36,"; ",COMMERCIALE!$C36,"; ")</f>
        <v>Zona B6; d.f.≥3; Urb.Primaria; </v>
      </c>
      <c r="AH55" s="83">
        <v>15.87</v>
      </c>
      <c r="AI55" s="84" t="str">
        <f>CONCATENATE(TURISMO!$A36,"; ",TURISMO!$B36,"; ",TURISMO!$C36,"; ")</f>
        <v>Zona B6; d.f.≥3; Urb.Primaria; </v>
      </c>
      <c r="AJ55" s="85">
        <v>10.05</v>
      </c>
      <c r="AK55" s="222" t="str">
        <f>CONCATENATE(ARTIGIANATO!$A36,"; ",ARTIGIANATO!$B36,"; ")</f>
        <v>Zona C2_3; Urb.Primaria; </v>
      </c>
      <c r="AL55" s="86">
        <v>14.94</v>
      </c>
      <c r="AM55" s="86">
        <v>6.92</v>
      </c>
      <c r="AN55" s="224" t="str">
        <f>CONCATENATE(INDUSTRIA!$A36,"; ",INDUSTRIA!$B36,"; ")</f>
        <v>Zona C2_3; Urb.Primaria; </v>
      </c>
      <c r="AO55" s="87">
        <v>20.55</v>
      </c>
      <c r="AP55" s="87">
        <v>6.92</v>
      </c>
    </row>
    <row r="56" spans="1:42" ht="15" customHeight="1" thickBot="1">
      <c r="A56" s="7"/>
      <c r="B56" s="20"/>
      <c r="C56" s="20"/>
      <c r="D56" s="20"/>
      <c r="E56" s="454" t="s">
        <v>310</v>
      </c>
      <c r="F56" s="454"/>
      <c r="G56" s="382" t="s">
        <v>255</v>
      </c>
      <c r="H56" s="170"/>
      <c r="I56" s="454" t="s">
        <v>310</v>
      </c>
      <c r="J56" s="486"/>
      <c r="K56" s="382" t="s">
        <v>255</v>
      </c>
      <c r="L56" s="170"/>
      <c r="M56" s="454" t="s">
        <v>310</v>
      </c>
      <c r="N56" s="454"/>
      <c r="O56" s="382" t="s">
        <v>255</v>
      </c>
      <c r="P56" s="170"/>
      <c r="Q56" s="454" t="s">
        <v>310</v>
      </c>
      <c r="R56" s="454"/>
      <c r="S56" s="382" t="s">
        <v>255</v>
      </c>
      <c r="T56" s="170"/>
      <c r="U56" s="454" t="s">
        <v>310</v>
      </c>
      <c r="V56" s="454"/>
      <c r="W56" s="382" t="s">
        <v>255</v>
      </c>
      <c r="X56" s="10"/>
      <c r="Z56" s="196"/>
      <c r="AA56" s="378" t="str">
        <f>CONCATENATE(RESIDENZIALE!$A37,"; ",RESIDENZIALE!$B37,"; ",RESIDENZIALE!$C37,"; ")</f>
        <v>Zona B4; d.f.&lt;1; Urb.Secondaria; </v>
      </c>
      <c r="AB56" s="79">
        <v>6.82</v>
      </c>
      <c r="AC56" s="216" t="str">
        <f>CONCATENATE(AGRICOLTURA!$A37,"; ",AGRICOLTURA!$B37,"; ")</f>
        <v>Zona C2_3; Urb.Secondaria; </v>
      </c>
      <c r="AD56" s="217">
        <v>2.05</v>
      </c>
      <c r="AE56" s="80" t="str">
        <f>CONCATENATE(DIREZIONALE!$A37,"; ",DIREZIONALE!$B37,"; ",DIREZIONALE!$C37,"; ")</f>
        <v>Zona B6; d.f.≥3; Urb.Secondaria; </v>
      </c>
      <c r="AF56" s="81">
        <v>26.49</v>
      </c>
      <c r="AG56" s="82" t="str">
        <f>CONCATENATE(COMMERCIALE!$A37,"; ",COMMERCIALE!$B37,"; ",COMMERCIALE!$C37,"; ")</f>
        <v>Zona B6; d.f.≥3; Urb.Secondaria; </v>
      </c>
      <c r="AH56" s="83">
        <v>21.68</v>
      </c>
      <c r="AI56" s="84" t="str">
        <f>CONCATENATE(TURISMO!$A37,"; ",TURISMO!$B37,"; ",TURISMO!$C37,"; ")</f>
        <v>Zona B6; d.f.≥3; Urb.Secondaria; </v>
      </c>
      <c r="AJ56" s="85">
        <v>12.71</v>
      </c>
      <c r="AK56" s="222" t="str">
        <f>CONCATENATE(ARTIGIANATO!$A37,"; ",ARTIGIANATO!$B37,"; ")</f>
        <v>Zona C2_3; Urb.Secondaria; </v>
      </c>
      <c r="AL56" s="86">
        <v>5.6</v>
      </c>
      <c r="AM56" s="86">
        <v>6.92</v>
      </c>
      <c r="AN56" s="224" t="str">
        <f>CONCATENATE(INDUSTRIA!$A37,"; ",INDUSTRIA!$B37,"; ")</f>
        <v>Zona C2_3; Urb.Secondaria; </v>
      </c>
      <c r="AO56" s="87">
        <v>16.44</v>
      </c>
      <c r="AP56" s="87">
        <v>6.92</v>
      </c>
    </row>
    <row r="57" spans="1:42" ht="15" customHeight="1" thickTop="1">
      <c r="A57" s="7"/>
      <c r="B57" s="20"/>
      <c r="C57" s="20"/>
      <c r="D57" s="20"/>
      <c r="E57" s="189" t="s">
        <v>112</v>
      </c>
      <c r="F57" s="189" t="s">
        <v>113</v>
      </c>
      <c r="G57" s="189" t="s">
        <v>186</v>
      </c>
      <c r="H57" s="170"/>
      <c r="I57" s="189" t="s">
        <v>112</v>
      </c>
      <c r="J57" s="189" t="s">
        <v>113</v>
      </c>
      <c r="K57" s="189" t="s">
        <v>186</v>
      </c>
      <c r="L57" s="170"/>
      <c r="M57" s="189" t="s">
        <v>112</v>
      </c>
      <c r="N57" s="189" t="s">
        <v>113</v>
      </c>
      <c r="O57" s="189" t="s">
        <v>186</v>
      </c>
      <c r="P57" s="170"/>
      <c r="Q57" s="189" t="s">
        <v>112</v>
      </c>
      <c r="R57" s="189" t="s">
        <v>113</v>
      </c>
      <c r="S57" s="189" t="s">
        <v>186</v>
      </c>
      <c r="T57" s="170"/>
      <c r="U57" s="189" t="s">
        <v>112</v>
      </c>
      <c r="V57" s="189" t="s">
        <v>113</v>
      </c>
      <c r="W57" s="189" t="s">
        <v>186</v>
      </c>
      <c r="X57" s="10"/>
      <c r="Z57" s="196"/>
      <c r="AA57" s="378" t="str">
        <f>CONCATENATE(RESIDENZIALE!$A38,"; ",RESIDENZIALE!$B38,"; ",RESIDENZIALE!$C38,"; ")</f>
        <v>Zona B4; d.f.≥3; Urb.Primaria; </v>
      </c>
      <c r="AB57" s="79">
        <v>3.74</v>
      </c>
      <c r="AC57" s="216" t="str">
        <f>CONCATENATE(AGRICOLTURA!$A38,"; ",AGRICOLTURA!$B38,"; ")</f>
        <v>Zona C2a; Urb.Primaria; </v>
      </c>
      <c r="AD57" s="217">
        <v>16.44</v>
      </c>
      <c r="AE57" s="80" t="str">
        <f>CONCATENATE(DIREZIONALE!$A38,"; ",DIREZIONALE!$B38,"; ",DIREZIONALE!$C38,"; ")</f>
        <v>Zona B7; 1,5≤d.f.≤3; Urb.Primaria; </v>
      </c>
      <c r="AF57" s="81">
        <v>39.01</v>
      </c>
      <c r="AG57" s="82" t="str">
        <f>CONCATENATE(COMMERCIALE!$A38,"; ",COMMERCIALE!$B38,"; ",COMMERCIALE!$C38,"; ")</f>
        <v>Zona B7; 1,5≤d.f.≤3; Urb.Primaria; </v>
      </c>
      <c r="AH57" s="83">
        <v>31.92</v>
      </c>
      <c r="AI57" s="84" t="str">
        <f>CONCATENATE(TURISMO!$A38,"; ",TURISMO!$B38,"; ",TURISMO!$C38,"; ")</f>
        <v>Zona B7; 1,5≤d.f.≤3; Urb.Primaria; </v>
      </c>
      <c r="AJ57" s="85">
        <v>10.05</v>
      </c>
      <c r="AK57" s="222" t="str">
        <f>CONCATENATE(ARTIGIANATO!$A38,"; ",ARTIGIANATO!$B38,"; ")</f>
        <v>Zona C2a; Urb.Primaria; </v>
      </c>
      <c r="AL57" s="86">
        <v>14.94</v>
      </c>
      <c r="AM57" s="86">
        <v>6.92</v>
      </c>
      <c r="AN57" s="224" t="str">
        <f>CONCATENATE(INDUSTRIA!$A38,"; ",INDUSTRIA!$B38,"; ")</f>
        <v>Zona C2a; Urb.Primaria; </v>
      </c>
      <c r="AO57" s="87">
        <v>20.55</v>
      </c>
      <c r="AP57" s="87">
        <v>6.92</v>
      </c>
    </row>
    <row r="58" spans="1:42" ht="15" customHeight="1">
      <c r="A58" s="7"/>
      <c r="B58" s="59" t="s">
        <v>96</v>
      </c>
      <c r="C58" s="59"/>
      <c r="D58" s="173"/>
      <c r="E58" s="187"/>
      <c r="F58" s="187"/>
      <c r="G58" s="187"/>
      <c r="H58" s="208">
        <f>(E58+(F58*0.6))*G58</f>
        <v>0</v>
      </c>
      <c r="I58" s="187"/>
      <c r="J58" s="187"/>
      <c r="K58" s="187"/>
      <c r="L58" s="208">
        <f>(I58+(J58*0.6))*K58</f>
        <v>0</v>
      </c>
      <c r="M58" s="187"/>
      <c r="N58" s="187"/>
      <c r="O58" s="187"/>
      <c r="P58" s="208">
        <f>(M58+(N58*0.6))*O58</f>
        <v>0</v>
      </c>
      <c r="Q58" s="187"/>
      <c r="R58" s="187"/>
      <c r="S58" s="187"/>
      <c r="T58" s="208">
        <f>(Q58+(R58*0.6))*S58</f>
        <v>0</v>
      </c>
      <c r="U58" s="187"/>
      <c r="V58" s="187"/>
      <c r="W58" s="187"/>
      <c r="X58" s="210">
        <f>(U58+(V58*0.6))*W58</f>
        <v>0</v>
      </c>
      <c r="Z58" s="196"/>
      <c r="AA58" s="378" t="str">
        <f>CONCATENATE(RESIDENZIALE!$A39,"; ",RESIDENZIALE!$B39,"; ",RESIDENZIALE!$C39,"; ")</f>
        <v>Zona B4; d.f.≥3; Urb.Secondaria; </v>
      </c>
      <c r="AB58" s="79">
        <v>6.82</v>
      </c>
      <c r="AC58" s="216" t="str">
        <f>CONCATENATE(AGRICOLTURA!$A39,"; ",AGRICOLTURA!$B39,"; ")</f>
        <v>Zona C2a; Urb.Secondaria; </v>
      </c>
      <c r="AD58" s="217">
        <v>2.05</v>
      </c>
      <c r="AE58" s="80" t="str">
        <f>CONCATENATE(DIREZIONALE!$A39,"; ",DIREZIONALE!$B39,"; ",DIREZIONALE!$C39,"; ")</f>
        <v>Zona B7; 1,5≤d.f.≤3; Urb.Secondaria; </v>
      </c>
      <c r="AF58" s="81">
        <v>26.49</v>
      </c>
      <c r="AG58" s="82" t="str">
        <f>CONCATENATE(COMMERCIALE!$A39,"; ",COMMERCIALE!$B39,"; ",COMMERCIALE!$C39,"; ")</f>
        <v>Zona B7; 1,5≤d.f.≤3; Urb.Secondaria; </v>
      </c>
      <c r="AH58" s="83">
        <v>21.68</v>
      </c>
      <c r="AI58" s="84" t="str">
        <f>CONCATENATE(TURISMO!$A39,"; ",TURISMO!$B39,"; ",TURISMO!$C39,"; ")</f>
        <v>Zona B7; 1,5≤d.f.≤3; Urb.Secondaria; </v>
      </c>
      <c r="AJ58" s="85">
        <v>12.71</v>
      </c>
      <c r="AK58" s="222" t="str">
        <f>CONCATENATE(ARTIGIANATO!$A39,"; ",ARTIGIANATO!$B39,"; ")</f>
        <v>Zona C2a; Urb.Secondaria; </v>
      </c>
      <c r="AL58" s="86">
        <v>5.6</v>
      </c>
      <c r="AM58" s="86">
        <v>6.92</v>
      </c>
      <c r="AN58" s="224" t="str">
        <f>CONCATENATE(INDUSTRIA!$A39,"; ",INDUSTRIA!$B39,"; ")</f>
        <v>Zona C2a; Urb.Secondaria; </v>
      </c>
      <c r="AO58" s="87">
        <v>16.44</v>
      </c>
      <c r="AP58" s="87">
        <v>6.92</v>
      </c>
    </row>
    <row r="59" spans="1:42" ht="15" customHeight="1">
      <c r="A59" s="7"/>
      <c r="B59" s="59" t="s">
        <v>97</v>
      </c>
      <c r="C59" s="59"/>
      <c r="D59" s="173"/>
      <c r="E59" s="187"/>
      <c r="F59" s="187"/>
      <c r="G59" s="187"/>
      <c r="H59" s="208">
        <f aca="true" t="shared" si="15" ref="H59:H66">(E59+(F59*0.6))*G59</f>
        <v>0</v>
      </c>
      <c r="I59" s="187"/>
      <c r="J59" s="187"/>
      <c r="K59" s="187"/>
      <c r="L59" s="208">
        <f aca="true" t="shared" si="16" ref="L59:L66">(I59+(J59*0.6))*K59</f>
        <v>0</v>
      </c>
      <c r="M59" s="187"/>
      <c r="N59" s="187"/>
      <c r="O59" s="187"/>
      <c r="P59" s="208">
        <f aca="true" t="shared" si="17" ref="P59:P66">(M59+(N59*0.6))*O59</f>
        <v>0</v>
      </c>
      <c r="Q59" s="187"/>
      <c r="R59" s="187"/>
      <c r="S59" s="187"/>
      <c r="T59" s="208">
        <f aca="true" t="shared" si="18" ref="T59:T66">(Q59+(R59*0.6))*S59</f>
        <v>0</v>
      </c>
      <c r="U59" s="187"/>
      <c r="V59" s="187"/>
      <c r="W59" s="187"/>
      <c r="X59" s="210">
        <f aca="true" t="shared" si="19" ref="X59:X66">(U59+(V59*0.6))*W59</f>
        <v>0</v>
      </c>
      <c r="Z59" s="196"/>
      <c r="AA59" s="378" t="str">
        <f>CONCATENATE(RESIDENZIALE!$A40,"; ",RESIDENZIALE!$B40,"; ",RESIDENZIALE!$C40,"; ")</f>
        <v>Zona B5; 1≤d.f.≤3; Urb.Primaria; </v>
      </c>
      <c r="AB59" s="79">
        <v>5.32</v>
      </c>
      <c r="AC59" s="216" t="str">
        <f>CONCATENATE(AGRICOLTURA!$A40,"; ",AGRICOLTURA!$B40,"; ")</f>
        <v>Zona D1; Urb.Primaria; </v>
      </c>
      <c r="AD59" s="217">
        <v>16.44</v>
      </c>
      <c r="AE59" s="80" t="str">
        <f>CONCATENATE(DIREZIONALE!$A40,"; ",DIREZIONALE!$B40,"; ",DIREZIONALE!$C40,"; ")</f>
        <v>Zona B7; d.f.≥3; Urb.Primaria; </v>
      </c>
      <c r="AF59" s="81">
        <v>19.4</v>
      </c>
      <c r="AG59" s="82" t="str">
        <f>CONCATENATE(COMMERCIALE!$A40,"; ",COMMERCIALE!$B40,"; ",COMMERCIALE!$C40,"; ")</f>
        <v>Zona B7; d.f.≥3; Urb.Primaria; </v>
      </c>
      <c r="AH59" s="83">
        <v>15.87</v>
      </c>
      <c r="AI59" s="84" t="str">
        <f>CONCATENATE(TURISMO!$A40,"; ",TURISMO!$B40,"; ",TURISMO!$C40,"; ")</f>
        <v>Zona B7; d.f.≥3; Urb.Primaria; </v>
      </c>
      <c r="AJ59" s="85">
        <v>10.05</v>
      </c>
      <c r="AK59" s="222" t="str">
        <f>CONCATENATE(ARTIGIANATO!$A40,"; ",ARTIGIANATO!$B40,"; ")</f>
        <v>Zona D1; Urb.Primaria; </v>
      </c>
      <c r="AL59" s="86">
        <v>14.94</v>
      </c>
      <c r="AM59" s="86">
        <v>6.92</v>
      </c>
      <c r="AN59" s="224" t="str">
        <f>CONCATENATE(INDUSTRIA!$A40,"; ",INDUSTRIA!$B40,"; ")</f>
        <v>Zona D1; Urb.Primaria; </v>
      </c>
      <c r="AO59" s="87">
        <v>18.68</v>
      </c>
      <c r="AP59" s="87">
        <v>6.92</v>
      </c>
    </row>
    <row r="60" spans="1:42" ht="15" customHeight="1">
      <c r="A60" s="7"/>
      <c r="B60" s="59" t="s">
        <v>98</v>
      </c>
      <c r="C60" s="59"/>
      <c r="D60" s="173"/>
      <c r="E60" s="187"/>
      <c r="F60" s="187"/>
      <c r="G60" s="187"/>
      <c r="H60" s="208">
        <f t="shared" si="15"/>
        <v>0</v>
      </c>
      <c r="I60" s="187"/>
      <c r="J60" s="187"/>
      <c r="K60" s="187"/>
      <c r="L60" s="208">
        <f t="shared" si="16"/>
        <v>0</v>
      </c>
      <c r="M60" s="187"/>
      <c r="N60" s="187"/>
      <c r="O60" s="187"/>
      <c r="P60" s="208">
        <f t="shared" si="17"/>
        <v>0</v>
      </c>
      <c r="Q60" s="187"/>
      <c r="R60" s="187"/>
      <c r="S60" s="187"/>
      <c r="T60" s="208">
        <f t="shared" si="18"/>
        <v>0</v>
      </c>
      <c r="U60" s="187"/>
      <c r="V60" s="187"/>
      <c r="W60" s="187"/>
      <c r="X60" s="210">
        <f t="shared" si="19"/>
        <v>0</v>
      </c>
      <c r="Y60" s="92"/>
      <c r="Z60" s="196"/>
      <c r="AA60" s="378" t="str">
        <f>CONCATENATE(RESIDENZIALE!$A41,"; ",RESIDENZIALE!$B41,"; ",RESIDENZIALE!$C41,"; ")</f>
        <v>Zona B5; 1≤d.f.≤3; Urb.Secondaria; </v>
      </c>
      <c r="AB60" s="79">
        <v>6.82</v>
      </c>
      <c r="AC60" s="216" t="str">
        <f>CONCATENATE(AGRICOLTURA!$A41,"; ",AGRICOLTURA!$B41,"; ")</f>
        <v>Zona D1; Urb.Secondaria; </v>
      </c>
      <c r="AD60" s="217">
        <v>2.05</v>
      </c>
      <c r="AE60" s="80" t="str">
        <f>CONCATENATE(DIREZIONALE!$A41,"; ",DIREZIONALE!$B41,"; ",DIREZIONALE!$C41,"; ")</f>
        <v>Zona B7; d.f.≥3; Urb.Secondaria; </v>
      </c>
      <c r="AF60" s="81">
        <v>26.49</v>
      </c>
      <c r="AG60" s="82" t="str">
        <f>CONCATENATE(COMMERCIALE!$A41,"; ",COMMERCIALE!$B41,"; ",COMMERCIALE!$C41,"; ")</f>
        <v>Zona B7; d.f.≥3; Urb.Secondaria; </v>
      </c>
      <c r="AH60" s="83">
        <v>21.68</v>
      </c>
      <c r="AI60" s="84" t="str">
        <f>CONCATENATE(TURISMO!$A41,"; ",TURISMO!$B41,"; ",TURISMO!$C41,"; ")</f>
        <v>Zona B7; d.f.≥3; Urb.Secondaria; </v>
      </c>
      <c r="AJ60" s="85">
        <v>12.71</v>
      </c>
      <c r="AK60" s="222" t="str">
        <f>CONCATENATE(ARTIGIANATO!$A41,"; ",ARTIGIANATO!$B41,"; ")</f>
        <v>Zona D1; Urb.Secondaria; </v>
      </c>
      <c r="AL60" s="86">
        <v>5.6</v>
      </c>
      <c r="AM60" s="86">
        <v>6.92</v>
      </c>
      <c r="AN60" s="224" t="str">
        <f>CONCATENATE(INDUSTRIA!$A41,"; ",INDUSTRIA!$B41,"; ")</f>
        <v>Zona D1; Urb.Secondaria; </v>
      </c>
      <c r="AO60" s="87">
        <v>14.94</v>
      </c>
      <c r="AP60" s="87">
        <v>6.92</v>
      </c>
    </row>
    <row r="61" spans="1:42" ht="15" customHeight="1">
      <c r="A61" s="7"/>
      <c r="B61" s="59" t="s">
        <v>99</v>
      </c>
      <c r="C61" s="59"/>
      <c r="D61" s="173"/>
      <c r="E61" s="187"/>
      <c r="F61" s="187"/>
      <c r="G61" s="187"/>
      <c r="H61" s="208">
        <f t="shared" si="15"/>
        <v>0</v>
      </c>
      <c r="I61" s="187"/>
      <c r="J61" s="187"/>
      <c r="K61" s="187"/>
      <c r="L61" s="208">
        <f t="shared" si="16"/>
        <v>0</v>
      </c>
      <c r="M61" s="187"/>
      <c r="N61" s="187"/>
      <c r="O61" s="187"/>
      <c r="P61" s="208">
        <f t="shared" si="17"/>
        <v>0</v>
      </c>
      <c r="Q61" s="187"/>
      <c r="R61" s="187"/>
      <c r="S61" s="187"/>
      <c r="T61" s="208">
        <f t="shared" si="18"/>
        <v>0</v>
      </c>
      <c r="U61" s="187"/>
      <c r="V61" s="187"/>
      <c r="W61" s="187"/>
      <c r="X61" s="210">
        <f t="shared" si="19"/>
        <v>0</v>
      </c>
      <c r="Y61" s="92"/>
      <c r="Z61" s="196"/>
      <c r="AA61" s="378" t="str">
        <f>CONCATENATE(RESIDENZIALE!$A42,"; ",RESIDENZIALE!$B42,"; ",RESIDENZIALE!$C42,"; ")</f>
        <v>Zona B5; d.f.&lt;1; Urb.Primaria; </v>
      </c>
      <c r="AB61" s="79">
        <v>11.21</v>
      </c>
      <c r="AC61" s="216" t="str">
        <f>CONCATENATE(AGRICOLTURA!$A42,"; ",AGRICOLTURA!$B42,"; ")</f>
        <v>Zona D1_com.; Urb.Primaria; </v>
      </c>
      <c r="AD61" s="217">
        <v>8.22</v>
      </c>
      <c r="AE61" s="80" t="str">
        <f>CONCATENATE(DIREZIONALE!$A42,"; ",DIREZIONALE!$B42,"; ",DIREZIONALE!$C42,"; ")</f>
        <v>Zona B8; d.f.&lt;1,5; Urb.Primaria; </v>
      </c>
      <c r="AF61" s="81">
        <v>64.05</v>
      </c>
      <c r="AG61" s="82" t="str">
        <f>CONCATENATE(COMMERCIALE!$A42,"; ",COMMERCIALE!$B42,"; ",COMMERCIALE!$C42,"; ")</f>
        <v>Zona B8; d.f.&lt;1,5; Urb.Primaria; </v>
      </c>
      <c r="AH61" s="83">
        <v>52.4</v>
      </c>
      <c r="AI61" s="84" t="str">
        <f>CONCATENATE(TURISMO!$A42,"; ",TURISMO!$B42,"; ",TURISMO!$C42,"; ")</f>
        <v>Zona B8; d.f.&lt;1,5; Urb.Primaria; </v>
      </c>
      <c r="AJ61" s="85">
        <v>10.05</v>
      </c>
      <c r="AK61" s="222" t="str">
        <f>CONCATENATE(ARTIGIANATO!$A42,"; ",ARTIGIANATO!$B42,"; ")</f>
        <v>Zona D1_com.; Urb.Primaria; </v>
      </c>
      <c r="AL61" s="86">
        <v>7.47</v>
      </c>
      <c r="AM61" s="86">
        <v>6.92</v>
      </c>
      <c r="AN61" s="224" t="str">
        <f>CONCATENATE(INDUSTRIA!$A42,"; ",INDUSTRIA!$B42,"; ")</f>
        <v>Zona D1_com.; Urb.Primaria; </v>
      </c>
      <c r="AO61" s="87">
        <v>9.34</v>
      </c>
      <c r="AP61" s="87">
        <v>6.92</v>
      </c>
    </row>
    <row r="62" spans="1:42" ht="15" customHeight="1">
      <c r="A62" s="7"/>
      <c r="B62" s="59" t="s">
        <v>100</v>
      </c>
      <c r="C62" s="59"/>
      <c r="D62" s="173"/>
      <c r="E62" s="187"/>
      <c r="F62" s="187"/>
      <c r="G62" s="187"/>
      <c r="H62" s="208">
        <f t="shared" si="15"/>
        <v>0</v>
      </c>
      <c r="I62" s="187"/>
      <c r="J62" s="187"/>
      <c r="K62" s="187"/>
      <c r="L62" s="208">
        <f t="shared" si="16"/>
        <v>0</v>
      </c>
      <c r="M62" s="187"/>
      <c r="N62" s="187"/>
      <c r="O62" s="187"/>
      <c r="P62" s="208">
        <f t="shared" si="17"/>
        <v>0</v>
      </c>
      <c r="Q62" s="187"/>
      <c r="R62" s="187"/>
      <c r="S62" s="187"/>
      <c r="T62" s="208">
        <f t="shared" si="18"/>
        <v>0</v>
      </c>
      <c r="U62" s="187"/>
      <c r="V62" s="187"/>
      <c r="W62" s="187"/>
      <c r="X62" s="210">
        <f t="shared" si="19"/>
        <v>0</v>
      </c>
      <c r="Z62" s="196"/>
      <c r="AA62" s="378" t="str">
        <f>CONCATENATE(RESIDENZIALE!$A43,"; ",RESIDENZIALE!$B43,"; ",RESIDENZIALE!$C43,"; ")</f>
        <v>Zona B5; d.f.&lt;1; Urb.Secondaria; </v>
      </c>
      <c r="AB62" s="79">
        <v>6.82</v>
      </c>
      <c r="AC62" s="216" t="str">
        <f>CONCATENATE(AGRICOLTURA!$A43,"; ",AGRICOLTURA!$B43,"; ")</f>
        <v>Zona D1_com.; Urb.Secondaria; </v>
      </c>
      <c r="AD62" s="217">
        <v>1.03</v>
      </c>
      <c r="AE62" s="80" t="str">
        <f>CONCATENATE(DIREZIONALE!$A43,"; ",DIREZIONALE!$B43,"; ",DIREZIONALE!$C43,"; ")</f>
        <v>Zona B8; d.f.&lt;1,5; Urb.Secondaria; </v>
      </c>
      <c r="AF62" s="81">
        <v>26.49</v>
      </c>
      <c r="AG62" s="82" t="str">
        <f>CONCATENATE(COMMERCIALE!$A43,"; ",COMMERCIALE!$B43,"; ",COMMERCIALE!$C43,"; ")</f>
        <v>Zona B8; d.f.&lt;1,5; Urb.Secondaria; </v>
      </c>
      <c r="AH62" s="83">
        <v>21.68</v>
      </c>
      <c r="AI62" s="84" t="str">
        <f>CONCATENATE(TURISMO!$A43,"; ",TURISMO!$B43,"; ",TURISMO!$C43,"; ")</f>
        <v>Zona B8; d.f.&lt;1,5; Urb.Secondaria; </v>
      </c>
      <c r="AJ62" s="85">
        <v>12.71</v>
      </c>
      <c r="AK62" s="222" t="str">
        <f>CONCATENATE(ARTIGIANATO!$A43,"; ",ARTIGIANATO!$B43,"; ")</f>
        <v>Zona D1_com.; Urb.Secondaria; </v>
      </c>
      <c r="AL62" s="86">
        <v>2.8</v>
      </c>
      <c r="AM62" s="86">
        <v>6.92</v>
      </c>
      <c r="AN62" s="224" t="str">
        <f>CONCATENATE(INDUSTRIA!$A43,"; ",INDUSTRIA!$B43,"; ")</f>
        <v>Zona D1_com.; Urb.Secondaria; </v>
      </c>
      <c r="AO62" s="87">
        <v>7.47</v>
      </c>
      <c r="AP62" s="87">
        <v>6.92</v>
      </c>
    </row>
    <row r="63" spans="1:42" ht="15" customHeight="1">
      <c r="A63" s="7"/>
      <c r="B63" s="59" t="s">
        <v>101</v>
      </c>
      <c r="C63" s="59"/>
      <c r="D63" s="173"/>
      <c r="E63" s="187"/>
      <c r="F63" s="187"/>
      <c r="G63" s="187"/>
      <c r="H63" s="208">
        <f t="shared" si="15"/>
        <v>0</v>
      </c>
      <c r="I63" s="187"/>
      <c r="J63" s="187"/>
      <c r="K63" s="187"/>
      <c r="L63" s="208">
        <f t="shared" si="16"/>
        <v>0</v>
      </c>
      <c r="M63" s="187"/>
      <c r="N63" s="187"/>
      <c r="O63" s="187"/>
      <c r="P63" s="208">
        <f t="shared" si="17"/>
        <v>0</v>
      </c>
      <c r="Q63" s="187"/>
      <c r="R63" s="187"/>
      <c r="S63" s="187"/>
      <c r="T63" s="208">
        <f t="shared" si="18"/>
        <v>0</v>
      </c>
      <c r="U63" s="187"/>
      <c r="V63" s="187"/>
      <c r="W63" s="187"/>
      <c r="X63" s="210">
        <f t="shared" si="19"/>
        <v>0</v>
      </c>
      <c r="Z63" s="196"/>
      <c r="AA63" s="378" t="str">
        <f>CONCATENATE(RESIDENZIALE!$A44,"; ",RESIDENZIALE!$B44,"; ",RESIDENZIALE!$C44,"; ")</f>
        <v>Zona B5; d.f.≥3; Urb.Primaria; </v>
      </c>
      <c r="AB63" s="79">
        <v>3.74</v>
      </c>
      <c r="AC63" s="216" t="str">
        <f>CONCATENATE(AGRICOLTURA!$A44,"; ",AGRICOLTURA!$B44,"; ")</f>
        <v>Zona D2; Urb.Primaria; </v>
      </c>
      <c r="AD63" s="217">
        <v>16.44</v>
      </c>
      <c r="AE63" s="80" t="str">
        <f>CONCATENATE(DIREZIONALE!$A44,"; ",DIREZIONALE!$B44,"; ",DIREZIONALE!$C44,"; ")</f>
        <v>Zona B9; 1,5≤d.f.≤3; Urb.Primaria; </v>
      </c>
      <c r="AF63" s="81">
        <v>39.01</v>
      </c>
      <c r="AG63" s="82" t="str">
        <f>CONCATENATE(COMMERCIALE!$A44,"; ",COMMERCIALE!$B44,"; ",COMMERCIALE!$C44,"; ")</f>
        <v>Zona B9; 1,5≤d.f.≤3; Urb.Primaria; </v>
      </c>
      <c r="AH63" s="83">
        <v>31.92</v>
      </c>
      <c r="AI63" s="84" t="str">
        <f>CONCATENATE(TURISMO!$A44,"; ",TURISMO!$B44,"; ",TURISMO!$C44,"; ")</f>
        <v>Zona B9; 1,5≤d.f.≤3; Urb.Primaria; </v>
      </c>
      <c r="AJ63" s="85">
        <v>10.05</v>
      </c>
      <c r="AK63" s="222" t="str">
        <f>CONCATENATE(ARTIGIANATO!$A44,"; ",ARTIGIANATO!$B44,"; ")</f>
        <v>Zona D2; Urb.Primaria; </v>
      </c>
      <c r="AL63" s="86">
        <v>14.94</v>
      </c>
      <c r="AM63" s="86">
        <v>6.92</v>
      </c>
      <c r="AN63" s="224" t="str">
        <f>CONCATENATE(INDUSTRIA!$A44,"; ",INDUSTRIA!$B44,"; ")</f>
        <v>Zona D2; Urb.Primaria; </v>
      </c>
      <c r="AO63" s="87">
        <v>18.68</v>
      </c>
      <c r="AP63" s="87">
        <v>6.92</v>
      </c>
    </row>
    <row r="64" spans="1:42" ht="15" customHeight="1">
      <c r="A64" s="7"/>
      <c r="B64" s="59" t="s">
        <v>102</v>
      </c>
      <c r="C64" s="59"/>
      <c r="D64" s="173"/>
      <c r="E64" s="187"/>
      <c r="F64" s="187"/>
      <c r="G64" s="187"/>
      <c r="H64" s="208">
        <f t="shared" si="15"/>
        <v>0</v>
      </c>
      <c r="I64" s="187"/>
      <c r="J64" s="187"/>
      <c r="K64" s="187"/>
      <c r="L64" s="208">
        <f t="shared" si="16"/>
        <v>0</v>
      </c>
      <c r="M64" s="187"/>
      <c r="N64" s="187"/>
      <c r="O64" s="187"/>
      <c r="P64" s="208">
        <f t="shared" si="17"/>
        <v>0</v>
      </c>
      <c r="Q64" s="187"/>
      <c r="R64" s="187"/>
      <c r="S64" s="187"/>
      <c r="T64" s="208">
        <f t="shared" si="18"/>
        <v>0</v>
      </c>
      <c r="U64" s="187"/>
      <c r="V64" s="187"/>
      <c r="W64" s="187"/>
      <c r="X64" s="210">
        <f t="shared" si="19"/>
        <v>0</v>
      </c>
      <c r="Z64" s="196"/>
      <c r="AA64" s="378" t="str">
        <f>CONCATENATE(RESIDENZIALE!$A45,"; ",RESIDENZIALE!$B45,"; ",RESIDENZIALE!$C45,"; ")</f>
        <v>Zona B5; d.f.≥3; Urb.Secondaria; </v>
      </c>
      <c r="AB64" s="79">
        <v>6.82</v>
      </c>
      <c r="AC64" s="216" t="str">
        <f>CONCATENATE(AGRICOLTURA!$A45,"; ",AGRICOLTURA!$B45,"; ")</f>
        <v>Zona D2; Urb.Secondaria; </v>
      </c>
      <c r="AD64" s="217">
        <v>2.05</v>
      </c>
      <c r="AE64" s="80" t="str">
        <f>CONCATENATE(DIREZIONALE!$A45,"; ",DIREZIONALE!$B45,"; ",DIREZIONALE!$C45,"; ")</f>
        <v>Zona B9; 1,5≤d.f.≤3; Urb.Secondaria; </v>
      </c>
      <c r="AF64" s="81">
        <v>26.49</v>
      </c>
      <c r="AG64" s="82" t="str">
        <f>CONCATENATE(COMMERCIALE!$A45,"; ",COMMERCIALE!$B45,"; ",COMMERCIALE!$C45,"; ")</f>
        <v>Zona B9; 1,5≤d.f.≤3; Urb.Secondaria; </v>
      </c>
      <c r="AH64" s="83">
        <v>21.68</v>
      </c>
      <c r="AI64" s="84" t="str">
        <f>CONCATENATE(TURISMO!$A45,"; ",TURISMO!$B45,"; ",TURISMO!$C45,"; ")</f>
        <v>Zona B9; 1,5≤d.f.≤3; Urb.Secondaria; </v>
      </c>
      <c r="AJ64" s="85">
        <v>12.71</v>
      </c>
      <c r="AK64" s="222" t="str">
        <f>CONCATENATE(ARTIGIANATO!$A45,"; ",ARTIGIANATO!$B45,"; ")</f>
        <v>Zona D2; Urb.Secondaria; </v>
      </c>
      <c r="AL64" s="86">
        <v>5.6</v>
      </c>
      <c r="AM64" s="86">
        <v>6.92</v>
      </c>
      <c r="AN64" s="224" t="str">
        <f>CONCATENATE(INDUSTRIA!$A45,"; ",INDUSTRIA!$B45,"; ")</f>
        <v>Zona D2; Urb.Secondaria; </v>
      </c>
      <c r="AO64" s="87">
        <v>14.94</v>
      </c>
      <c r="AP64" s="87">
        <v>6.92</v>
      </c>
    </row>
    <row r="65" spans="1:42" ht="15" customHeight="1">
      <c r="A65" s="7"/>
      <c r="B65" s="59" t="s">
        <v>91</v>
      </c>
      <c r="C65" s="59"/>
      <c r="D65" s="173"/>
      <c r="E65" s="187"/>
      <c r="F65" s="187"/>
      <c r="G65" s="187"/>
      <c r="H65" s="208">
        <f t="shared" si="15"/>
        <v>0</v>
      </c>
      <c r="I65" s="187"/>
      <c r="J65" s="187"/>
      <c r="K65" s="187"/>
      <c r="L65" s="208">
        <f t="shared" si="16"/>
        <v>0</v>
      </c>
      <c r="M65" s="187"/>
      <c r="N65" s="187"/>
      <c r="O65" s="187"/>
      <c r="P65" s="208">
        <f t="shared" si="17"/>
        <v>0</v>
      </c>
      <c r="Q65" s="187"/>
      <c r="R65" s="187"/>
      <c r="S65" s="187"/>
      <c r="T65" s="208">
        <f t="shared" si="18"/>
        <v>0</v>
      </c>
      <c r="U65" s="187"/>
      <c r="V65" s="187"/>
      <c r="W65" s="187"/>
      <c r="X65" s="210">
        <f t="shared" si="19"/>
        <v>0</v>
      </c>
      <c r="Z65" s="196"/>
      <c r="AA65" s="378" t="str">
        <f>CONCATENATE(RESIDENZIALE!$A46,"; ",RESIDENZIALE!$B46,"; ",RESIDENZIALE!$C46,"; ")</f>
        <v>Zona B6; 1≤d.f.≤3; Urb.Primaria; </v>
      </c>
      <c r="AB65" s="79">
        <v>5.32</v>
      </c>
      <c r="AC65" s="216" t="str">
        <f>CONCATENATE(AGRICOLTURA!$A46,"; ",AGRICOLTURA!$B46,"; ")</f>
        <v>Zona D2_com.; Urb.Primaria; </v>
      </c>
      <c r="AD65" s="217">
        <v>8.22</v>
      </c>
      <c r="AE65" s="80" t="str">
        <f>CONCATENATE(DIREZIONALE!$A46,"; ",DIREZIONALE!$B46,"; ",DIREZIONALE!$C46,"; ")</f>
        <v>Zona B9; d.f.≥3; Urb.Primaria; </v>
      </c>
      <c r="AF65" s="81">
        <v>19.4</v>
      </c>
      <c r="AG65" s="82" t="str">
        <f>CONCATENATE(COMMERCIALE!$A46,"; ",COMMERCIALE!$B46,"; ",COMMERCIALE!$C46,"; ")</f>
        <v>Zona B9; d.f.≥3; Urb.Primaria; </v>
      </c>
      <c r="AH65" s="83">
        <v>15.87</v>
      </c>
      <c r="AI65" s="84" t="str">
        <f>CONCATENATE(TURISMO!$A46,"; ",TURISMO!$B46,"; ",TURISMO!$C46,"; ")</f>
        <v>Zona B9; d.f.≥3; Urb.Primaria; </v>
      </c>
      <c r="AJ65" s="85">
        <v>10.05</v>
      </c>
      <c r="AK65" s="222" t="str">
        <f>CONCATENATE(ARTIGIANATO!$A46,"; ",ARTIGIANATO!$B46,"; ")</f>
        <v>Zona D2_com.; Urb.Primaria; </v>
      </c>
      <c r="AL65" s="86">
        <v>7.47</v>
      </c>
      <c r="AM65" s="86">
        <v>6.92</v>
      </c>
      <c r="AN65" s="224" t="str">
        <f>CONCATENATE(INDUSTRIA!$A46,"; ",INDUSTRIA!$B46,"; ")</f>
        <v>Zona D2_com.; Urb.Primaria; </v>
      </c>
      <c r="AO65" s="87">
        <v>9.34</v>
      </c>
      <c r="AP65" s="87">
        <v>6.92</v>
      </c>
    </row>
    <row r="66" spans="1:42" ht="15" customHeight="1" thickBot="1">
      <c r="A66" s="7"/>
      <c r="B66" s="59" t="s">
        <v>92</v>
      </c>
      <c r="C66" s="59"/>
      <c r="D66" s="173"/>
      <c r="E66" s="188"/>
      <c r="F66" s="188"/>
      <c r="G66" s="188"/>
      <c r="H66" s="208">
        <f t="shared" si="15"/>
        <v>0</v>
      </c>
      <c r="I66" s="188"/>
      <c r="J66" s="188"/>
      <c r="K66" s="188"/>
      <c r="L66" s="208">
        <f t="shared" si="16"/>
        <v>0</v>
      </c>
      <c r="M66" s="188"/>
      <c r="N66" s="188"/>
      <c r="O66" s="188"/>
      <c r="P66" s="208">
        <f t="shared" si="17"/>
        <v>0</v>
      </c>
      <c r="Q66" s="188"/>
      <c r="R66" s="188"/>
      <c r="S66" s="188"/>
      <c r="T66" s="208">
        <f t="shared" si="18"/>
        <v>0</v>
      </c>
      <c r="U66" s="188"/>
      <c r="V66" s="188"/>
      <c r="W66" s="188"/>
      <c r="X66" s="210">
        <f t="shared" si="19"/>
        <v>0</v>
      </c>
      <c r="Y66" s="92"/>
      <c r="Z66" s="196"/>
      <c r="AA66" s="378" t="str">
        <f>CONCATENATE(RESIDENZIALE!$A47,"; ",RESIDENZIALE!$B47,"; ",RESIDENZIALE!$C47,"; ")</f>
        <v>Zona B6; 1≤d.f.≤3; Urb.Secondaria; </v>
      </c>
      <c r="AB66" s="79">
        <v>6.82</v>
      </c>
      <c r="AC66" s="216" t="str">
        <f>CONCATENATE(AGRICOLTURA!$A47,"; ",AGRICOLTURA!$B47,"; ")</f>
        <v>Zona D2_com.; Urb.Secondaria; </v>
      </c>
      <c r="AD66" s="217">
        <v>1.03</v>
      </c>
      <c r="AE66" s="80" t="str">
        <f>CONCATENATE(DIREZIONALE!$A47,"; ",DIREZIONALE!$B47,"; ",DIREZIONALE!$C47,"; ")</f>
        <v>Zona B9; d.f.≥3; Urb.Secondaria; </v>
      </c>
      <c r="AF66" s="81">
        <v>26.49</v>
      </c>
      <c r="AG66" s="82" t="str">
        <f>CONCATENATE(COMMERCIALE!$A47,"; ",COMMERCIALE!$B47,"; ",COMMERCIALE!$C47,"; ")</f>
        <v>Zona B9; d.f.≥3; Urb.Secondaria; </v>
      </c>
      <c r="AH66" s="83">
        <v>21.68</v>
      </c>
      <c r="AI66" s="84" t="str">
        <f>CONCATENATE(TURISMO!$A47,"; ",TURISMO!$B47,"; ",TURISMO!$C47,"; ")</f>
        <v>Zona B9; d.f.≥3; Urb.Secondaria; </v>
      </c>
      <c r="AJ66" s="85">
        <v>12.71</v>
      </c>
      <c r="AK66" s="222" t="str">
        <f>CONCATENATE(ARTIGIANATO!$A47,"; ",ARTIGIANATO!$B47,"; ")</f>
        <v>Zona D2_com.; Urb.Secondaria; </v>
      </c>
      <c r="AL66" s="86">
        <v>2.8</v>
      </c>
      <c r="AM66" s="86">
        <v>6.92</v>
      </c>
      <c r="AN66" s="224" t="str">
        <f>CONCATENATE(INDUSTRIA!$A47,"; ",INDUSTRIA!$B47,"; ")</f>
        <v>Zona D2_com.; Urb.Secondaria; </v>
      </c>
      <c r="AO66" s="87">
        <v>7.47</v>
      </c>
      <c r="AP66" s="87">
        <v>6.92</v>
      </c>
    </row>
    <row r="67" spans="1:42" ht="19.5" customHeight="1" thickTop="1">
      <c r="A67" s="7"/>
      <c r="B67" s="20"/>
      <c r="C67" s="20"/>
      <c r="D67" s="175"/>
      <c r="E67" s="97"/>
      <c r="F67" s="97"/>
      <c r="G67" s="97"/>
      <c r="H67" s="97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10"/>
      <c r="Y67" s="92"/>
      <c r="AA67" s="78" t="str">
        <f>CONCATENATE(RESIDENZIALE!$A48,"; ",RESIDENZIALE!$B48,"; ",RESIDENZIALE!$C48,"; ")</f>
        <v>Zona B6; d.f.&lt;1; Urb.Primaria; </v>
      </c>
      <c r="AB67" s="79">
        <v>11.21</v>
      </c>
      <c r="AC67" s="216" t="str">
        <f>CONCATENATE(AGRICOLTURA!$A48,"; ",AGRICOLTURA!$B48,"; ")</f>
        <v>Zona D3; Urb.Primaria; </v>
      </c>
      <c r="AD67" s="217">
        <v>16.44</v>
      </c>
      <c r="AE67" s="80" t="str">
        <f>CONCATENATE(DIREZIONALE!$A48,"; ",DIREZIONALE!$B48,"; ",DIREZIONALE!$C48,"; ")</f>
        <v>Zona Ba; 1,5≤d.f.≤3; Urb.Primaria; </v>
      </c>
      <c r="AF67" s="81">
        <v>39.01</v>
      </c>
      <c r="AG67" s="82" t="str">
        <f>CONCATENATE(COMMERCIALE!$A48,"; ",COMMERCIALE!$B48,"; ",COMMERCIALE!$C48,"; ")</f>
        <v>Zona Ba; 1,5≤d.f.≤3; Urb.Primaria; </v>
      </c>
      <c r="AH67" s="83">
        <v>31.92</v>
      </c>
      <c r="AI67" s="84" t="str">
        <f>CONCATENATE(TURISMO!$A48,"; ",TURISMO!$B48,"; ",TURISMO!$C48,"; ")</f>
        <v>Zona Ba; 1,5≤d.f.≤3; Urb.Primaria; </v>
      </c>
      <c r="AJ67" s="85">
        <v>10.05</v>
      </c>
      <c r="AK67" s="222" t="str">
        <f>CONCATENATE(ARTIGIANATO!$A48,"; ",ARTIGIANATO!$B48,"; ")</f>
        <v>Zona D3; Urb.Primaria; </v>
      </c>
      <c r="AL67" s="86">
        <v>14.94</v>
      </c>
      <c r="AM67" s="86">
        <v>6.92</v>
      </c>
      <c r="AN67" s="224" t="str">
        <f>CONCATENATE(INDUSTRIA!$A48,"; ",INDUSTRIA!$B48,"; ")</f>
        <v>Zona D3; Urb.Primaria; </v>
      </c>
      <c r="AO67" s="87">
        <v>18.68</v>
      </c>
      <c r="AP67" s="87">
        <v>6.92</v>
      </c>
    </row>
    <row r="68" spans="1:42" ht="19.5" customHeight="1" thickBot="1">
      <c r="A68" s="7"/>
      <c r="B68" s="11" t="s">
        <v>189</v>
      </c>
      <c r="C68" s="11"/>
      <c r="D68" s="174" t="s">
        <v>108</v>
      </c>
      <c r="E68" s="501">
        <f>SUM(E22:E30,I22:I30,M22:M30,Q22:Q30,U22:U30,E34:E42,I34:I42,M34:M42,Q34:Q42,U34:U42,E46:E54,I46:I54,M46:M54,Q46:Q54,U46:U54,E58:E66,I58:I66,M58:M66,Q58:Q66,U58:U66)</f>
        <v>0</v>
      </c>
      <c r="F68" s="502"/>
      <c r="G68" s="183"/>
      <c r="H68" s="183"/>
      <c r="I68" s="11"/>
      <c r="J68" s="11"/>
      <c r="K68" s="20"/>
      <c r="L68" s="20"/>
      <c r="M68" s="204" t="str">
        <f>IF(ISNUMBER(FIND("Urb.Primaria",$E$7)),"ONERI PRIMARI","ONERI SECONDARI")</f>
        <v>ONERI PRIMARI</v>
      </c>
      <c r="N68" s="20"/>
      <c r="O68" s="20"/>
      <c r="P68" s="169"/>
      <c r="Q68" s="20"/>
      <c r="R68" s="23" t="s">
        <v>93</v>
      </c>
      <c r="S68" s="383" t="s">
        <v>157</v>
      </c>
      <c r="T68" s="208">
        <f>IF($R$7="Euro / mc",($E$74*$U$7),IF($R$7="Euro / mq",($E$72*$U$7)))*($U$18/100)</f>
        <v>0</v>
      </c>
      <c r="U68" s="496">
        <f>IF($S$68="-",$T$68*-1,IF($S$68="+",$T$68*1))</f>
        <v>0</v>
      </c>
      <c r="V68" s="497"/>
      <c r="W68" s="376">
        <f>U68</f>
        <v>0</v>
      </c>
      <c r="X68" s="10"/>
      <c r="Z68" s="371" t="s">
        <v>311</v>
      </c>
      <c r="AA68" s="78" t="str">
        <f>CONCATENATE(RESIDENZIALE!$A49,"; ",RESIDENZIALE!$B49,"; ",RESIDENZIALE!$C49,"; ")</f>
        <v>Zona B6; d.f.&lt;1; Urb.Secondaria; </v>
      </c>
      <c r="AB68" s="79">
        <v>6.82</v>
      </c>
      <c r="AC68" s="216" t="str">
        <f>CONCATENATE(AGRICOLTURA!$A49,"; ",AGRICOLTURA!$B49,"; ")</f>
        <v>Zona D3; Urb.Secondaria; </v>
      </c>
      <c r="AD68" s="217">
        <v>2.05</v>
      </c>
      <c r="AE68" s="80" t="str">
        <f>CONCATENATE(DIREZIONALE!$A49,"; ",DIREZIONALE!$B49,"; ",DIREZIONALE!$C49,"; ")</f>
        <v>Zona Ba; 1,5≤d.f.≤3; Urb.Secondaria; </v>
      </c>
      <c r="AF68" s="81">
        <v>26.49</v>
      </c>
      <c r="AG68" s="82" t="str">
        <f>CONCATENATE(COMMERCIALE!$A49,"; ",COMMERCIALE!$B49,"; ",COMMERCIALE!$C49,"; ")</f>
        <v>Zona Ba; 1,5≤d.f.≤3; Urb.Secondaria; </v>
      </c>
      <c r="AH68" s="83">
        <v>21.68</v>
      </c>
      <c r="AI68" s="84" t="str">
        <f>CONCATENATE(TURISMO!$A49,"; ",TURISMO!$B49,"; ",TURISMO!$C49,"; ")</f>
        <v>Zona Ba; 1,5≤d.f.≤3; Urb.Secondaria; </v>
      </c>
      <c r="AJ68" s="85">
        <v>12.71</v>
      </c>
      <c r="AK68" s="222" t="str">
        <f>CONCATENATE(ARTIGIANATO!$A49,"; ",ARTIGIANATO!$B49,"; ")</f>
        <v>Zona D3; Urb.Secondaria; </v>
      </c>
      <c r="AL68" s="86">
        <v>5.6</v>
      </c>
      <c r="AM68" s="86">
        <v>6.92</v>
      </c>
      <c r="AN68" s="224" t="str">
        <f>CONCATENATE(INDUSTRIA!$A49,"; ",INDUSTRIA!$B49,"; ")</f>
        <v>Zona D3; Urb.Secondaria; </v>
      </c>
      <c r="AO68" s="87">
        <v>14.94</v>
      </c>
      <c r="AP68" s="87">
        <v>6.92</v>
      </c>
    </row>
    <row r="69" spans="1:42" ht="15" customHeight="1">
      <c r="A69" s="7"/>
      <c r="B69" s="8"/>
      <c r="C69" s="8"/>
      <c r="D69" s="176"/>
      <c r="E69" s="9"/>
      <c r="F69" s="9"/>
      <c r="G69" s="9"/>
      <c r="H69" s="9"/>
      <c r="I69" s="59"/>
      <c r="J69" s="59"/>
      <c r="K69" s="20"/>
      <c r="L69" s="20"/>
      <c r="M69" s="59"/>
      <c r="N69" s="20"/>
      <c r="O69" s="20"/>
      <c r="P69" s="59"/>
      <c r="Q69" s="20"/>
      <c r="R69" s="23"/>
      <c r="S69" s="20"/>
      <c r="T69" s="208"/>
      <c r="U69" s="8"/>
      <c r="V69" s="8"/>
      <c r="W69" s="200"/>
      <c r="X69" s="10"/>
      <c r="Z69" s="372" t="s">
        <v>157</v>
      </c>
      <c r="AA69" s="78" t="str">
        <f>CONCATENATE(RESIDENZIALE!$A50,"; ",RESIDENZIALE!$B50,"; ",RESIDENZIALE!$C50,"; ")</f>
        <v>Zona B6; d.f.≥3; Urb.Primaria; </v>
      </c>
      <c r="AB69" s="79">
        <v>3.74</v>
      </c>
      <c r="AC69" s="216" t="str">
        <f>CONCATENATE(AGRICOLTURA!$A50,"; ",AGRICOLTURA!$B50,"; ")</f>
        <v>Zona D3_com.; Urb.Primaria; </v>
      </c>
      <c r="AD69" s="217">
        <v>8.22</v>
      </c>
      <c r="AE69" s="80" t="str">
        <f>CONCATENATE(DIREZIONALE!$A50,"; ",DIREZIONALE!$B50,"; ",DIREZIONALE!$C50,"; ")</f>
        <v>Zona Ba; d.f.≥3; Urb.Primaria; </v>
      </c>
      <c r="AF69" s="81">
        <v>19.4</v>
      </c>
      <c r="AG69" s="82" t="str">
        <f>CONCATENATE(COMMERCIALE!$A50,"; ",COMMERCIALE!$B50,"; ",COMMERCIALE!$C50,"; ")</f>
        <v>Zona Ba; d.f.≥3; Urb.Primaria; </v>
      </c>
      <c r="AH69" s="83">
        <v>15.87</v>
      </c>
      <c r="AI69" s="84" t="str">
        <f>CONCATENATE(TURISMO!$A50,"; ",TURISMO!$B50,"; ",TURISMO!$C50,"; ")</f>
        <v>Zona Ba; d.f.≥3; Urb.Primaria; </v>
      </c>
      <c r="AJ69" s="85">
        <v>10.05</v>
      </c>
      <c r="AK69" s="222" t="str">
        <f>CONCATENATE(ARTIGIANATO!$A50,"; ",ARTIGIANATO!$B50,"; ")</f>
        <v>Zona D3_com.; Urb.Primaria; </v>
      </c>
      <c r="AL69" s="86">
        <v>7.47</v>
      </c>
      <c r="AM69" s="86">
        <v>6.92</v>
      </c>
      <c r="AN69" s="224" t="str">
        <f>CONCATENATE(INDUSTRIA!$A50,"; ",INDUSTRIA!$B50,"; ")</f>
        <v>Zona D3_com.; Urb.Primaria; </v>
      </c>
      <c r="AO69" s="87">
        <v>9.34</v>
      </c>
      <c r="AP69" s="87">
        <v>6.92</v>
      </c>
    </row>
    <row r="70" spans="1:42" ht="19.5" customHeight="1" thickBot="1">
      <c r="A70" s="7"/>
      <c r="B70" s="11" t="s">
        <v>190</v>
      </c>
      <c r="C70" s="11"/>
      <c r="D70" s="174" t="s">
        <v>108</v>
      </c>
      <c r="E70" s="501">
        <f>SUM(F22:F30,J22:J30,N22:N30,R22:R30,V22:V30,F34:F42,J34:J42,N34:N42,R34:R42,V34:V42,F46:F54,J46:J54,N46:N54,R46:R54,V46:V54,F58:F66,J58:J66,N58:N66,R58:R66,V58:V66)</f>
        <v>0</v>
      </c>
      <c r="F70" s="502"/>
      <c r="G70" s="183"/>
      <c r="H70" s="183"/>
      <c r="I70" s="11"/>
      <c r="J70" s="11"/>
      <c r="K70" s="20"/>
      <c r="L70" s="20"/>
      <c r="M70" s="204" t="str">
        <f>IF(ISNUMBER(FIND("Urb.Primaria",$E$8)),"ONERI PRIMARI","ONERI SECONDARI")</f>
        <v>ONERI PRIMARI</v>
      </c>
      <c r="N70" s="20"/>
      <c r="O70" s="20"/>
      <c r="P70" s="169"/>
      <c r="Q70" s="20"/>
      <c r="R70" s="23" t="s">
        <v>93</v>
      </c>
      <c r="S70" s="383" t="s">
        <v>157</v>
      </c>
      <c r="T70" s="208">
        <f>IF($R$8="Euro / mc",($E$74*$U$8),IF($R$8="Euro / mq",($E$72*$U$8)))*($U$18/100)</f>
        <v>0</v>
      </c>
      <c r="U70" s="496">
        <f>IF($S$70="-",$T$70*-1,IF($S$70="+",$T$70*1))</f>
        <v>0</v>
      </c>
      <c r="V70" s="497"/>
      <c r="W70" s="377">
        <f>U70</f>
        <v>0</v>
      </c>
      <c r="X70" s="10"/>
      <c r="Z70" s="373" t="s">
        <v>312</v>
      </c>
      <c r="AA70" s="78" t="str">
        <f>CONCATENATE(RESIDENZIALE!$A51,"; ",RESIDENZIALE!$B51,"; ",RESIDENZIALE!$C51,"; ")</f>
        <v>Zona B6; d.f.≥3; Urb.Secondaria; </v>
      </c>
      <c r="AB70" s="79">
        <v>6.82</v>
      </c>
      <c r="AC70" s="216" t="str">
        <f>CONCATENATE(AGRICOLTURA!$A51,"; ",AGRICOLTURA!$B51,"; ")</f>
        <v>Zona D3_com.; Urb.Secondaria; </v>
      </c>
      <c r="AD70" s="217">
        <v>1.03</v>
      </c>
      <c r="AE70" s="80" t="str">
        <f>CONCATENATE(DIREZIONALE!$A51,"; ",DIREZIONALE!$B51,"; ",DIREZIONALE!$C51,"; ")</f>
        <v>Zona Ba; d.f.≥3; Urb.Secondaria; </v>
      </c>
      <c r="AF70" s="81">
        <v>26.49</v>
      </c>
      <c r="AG70" s="82" t="str">
        <f>CONCATENATE(COMMERCIALE!$A51,"; ",COMMERCIALE!$B51,"; ",COMMERCIALE!$C51,"; ")</f>
        <v>Zona Ba; d.f.≥3; Urb.Secondaria; </v>
      </c>
      <c r="AH70" s="83">
        <v>21.68</v>
      </c>
      <c r="AI70" s="84" t="str">
        <f>CONCATENATE(TURISMO!$A51,"; ",TURISMO!$B51,"; ",TURISMO!$C51,"; ")</f>
        <v>Zona Ba; d.f.≥3; Urb.Secondaria; </v>
      </c>
      <c r="AJ70" s="85">
        <v>12.71</v>
      </c>
      <c r="AK70" s="222" t="str">
        <f>CONCATENATE(ARTIGIANATO!$A51,"; ",ARTIGIANATO!$B51,"; ")</f>
        <v>Zona D3_com.; Urb.Secondaria; </v>
      </c>
      <c r="AL70" s="86">
        <v>2.8</v>
      </c>
      <c r="AM70" s="86">
        <v>6.92</v>
      </c>
      <c r="AN70" s="224" t="str">
        <f>CONCATENATE(INDUSTRIA!$A51,"; ",INDUSTRIA!$B51,"; ")</f>
        <v>Zona D3_com.; Urb.Secondaria; </v>
      </c>
      <c r="AO70" s="87">
        <v>7.47</v>
      </c>
      <c r="AP70" s="87">
        <v>6.92</v>
      </c>
    </row>
    <row r="71" spans="1:42" ht="15" customHeight="1">
      <c r="A71" s="7"/>
      <c r="B71" s="8"/>
      <c r="C71" s="8"/>
      <c r="D71" s="8"/>
      <c r="E71" s="9"/>
      <c r="F71" s="9"/>
      <c r="G71" s="9"/>
      <c r="H71" s="9"/>
      <c r="I71" s="59"/>
      <c r="J71" s="59"/>
      <c r="K71" s="20"/>
      <c r="L71" s="20"/>
      <c r="M71" s="59"/>
      <c r="N71" s="20"/>
      <c r="O71" s="20"/>
      <c r="P71" s="59"/>
      <c r="Q71" s="20"/>
      <c r="R71" s="23"/>
      <c r="S71" s="20"/>
      <c r="T71" s="23"/>
      <c r="U71" s="8"/>
      <c r="V71" s="8"/>
      <c r="W71" s="8"/>
      <c r="X71" s="10"/>
      <c r="AA71" s="78" t="str">
        <f>CONCATENATE(RESIDENZIALE!$A52,"; ",RESIDENZIALE!$B52,"; ",RESIDENZIALE!$C52,"; ")</f>
        <v>Zona B7; 1≤d.f.≤3; Urb.Primaria; </v>
      </c>
      <c r="AB71" s="79">
        <v>5.32</v>
      </c>
      <c r="AC71" s="216" t="str">
        <f>CONCATENATE(AGRICOLTURA!$A52,"; ",AGRICOLTURA!$B52,"; ")</f>
        <v>Zona D5; Urb.Primaria; </v>
      </c>
      <c r="AD71" s="217">
        <v>16.44</v>
      </c>
      <c r="AE71" s="80" t="str">
        <f>CONCATENATE(DIREZIONALE!$A52,"; ",DIREZIONALE!$B52,"; ",DIREZIONALE!$C52,"; ")</f>
        <v>Zona C1; 1,5≤d.f.≤3; Urb.Primaria; </v>
      </c>
      <c r="AF71" s="81">
        <v>42.56</v>
      </c>
      <c r="AG71" s="82" t="str">
        <f>CONCATENATE(COMMERCIALE!$A52,"; ",COMMERCIALE!$B52,"; ",COMMERCIALE!$C52,"; ")</f>
        <v>Zona C1; 1,5≤d.f.≤3; Urb.Primaria; </v>
      </c>
      <c r="AH71" s="83">
        <v>31.92</v>
      </c>
      <c r="AI71" s="84" t="str">
        <f>CONCATENATE(TURISMO!$A52,"; ",TURISMO!$B52,"; ",TURISMO!$C52,"; ")</f>
        <v>Zona C1; 1,5≤d.f.≤3; Urb.Primaria; </v>
      </c>
      <c r="AJ71" s="85">
        <v>12.06</v>
      </c>
      <c r="AK71" s="222" t="str">
        <f>CONCATENATE(ARTIGIANATO!$A52,"; ",ARTIGIANATO!$B52,"; ")</f>
        <v>Zona D5; Urb.Primaria; </v>
      </c>
      <c r="AL71" s="86">
        <v>14.94</v>
      </c>
      <c r="AM71" s="86">
        <v>6.92</v>
      </c>
      <c r="AN71" s="224" t="str">
        <f>CONCATENATE(INDUSTRIA!$A52,"; ",INDUSTRIA!$B52,"; ")</f>
        <v>Zona D5; Urb.Primaria; </v>
      </c>
      <c r="AO71" s="87">
        <v>18.68</v>
      </c>
      <c r="AP71" s="87">
        <v>6.92</v>
      </c>
    </row>
    <row r="72" spans="1:42" ht="19.5" customHeight="1" thickBot="1">
      <c r="A72" s="7"/>
      <c r="B72" s="506" t="s">
        <v>94</v>
      </c>
      <c r="C72" s="506"/>
      <c r="D72" s="174" t="s">
        <v>108</v>
      </c>
      <c r="E72" s="501">
        <f>$E$68+($E$70*0.6)</f>
        <v>0</v>
      </c>
      <c r="F72" s="502"/>
      <c r="G72" s="97"/>
      <c r="H72" s="97"/>
      <c r="I72" s="20"/>
      <c r="J72" s="20"/>
      <c r="K72" s="20"/>
      <c r="L72" s="20"/>
      <c r="M72" s="204" t="s">
        <v>104</v>
      </c>
      <c r="N72" s="20"/>
      <c r="O72" s="20"/>
      <c r="P72" s="169"/>
      <c r="Q72" s="20"/>
      <c r="R72" s="23" t="s">
        <v>93</v>
      </c>
      <c r="S72" s="20"/>
      <c r="T72" s="23"/>
      <c r="U72" s="496">
        <f>$U$9*$E$72</f>
        <v>0</v>
      </c>
      <c r="V72" s="497"/>
      <c r="W72" s="185"/>
      <c r="X72" s="10"/>
      <c r="Y72" s="92"/>
      <c r="Z72" s="380" t="s">
        <v>309</v>
      </c>
      <c r="AA72" s="78" t="str">
        <f>CONCATENATE(RESIDENZIALE!$A53,"; ",RESIDENZIALE!$B53,"; ",RESIDENZIALE!$C53,"; ")</f>
        <v>Zona B7; 1≤d.f.≤3; Urb.Secondaria; </v>
      </c>
      <c r="AB72" s="79">
        <v>6.82</v>
      </c>
      <c r="AC72" s="216" t="str">
        <f>CONCATENATE(AGRICOLTURA!$A53,"; ",AGRICOLTURA!$B53,"; ")</f>
        <v>Zona D5; Urb.Secondaria; </v>
      </c>
      <c r="AD72" s="217">
        <v>2.05</v>
      </c>
      <c r="AE72" s="80" t="str">
        <f>CONCATENATE(DIREZIONALE!$A53,"; ",DIREZIONALE!$B53,"; ",DIREZIONALE!$C53,"; ")</f>
        <v>Zona C1; 1,5≤d.f.≤3; Urb.Secondaria; </v>
      </c>
      <c r="AF72" s="81">
        <v>28.9</v>
      </c>
      <c r="AG72" s="82" t="str">
        <f>CONCATENATE(COMMERCIALE!$A53,"; ",COMMERCIALE!$B53,"; ",COMMERCIALE!$C53,"; ")</f>
        <v>Zona C1; 1,5≤d.f.≤3; Urb.Secondaria; </v>
      </c>
      <c r="AH72" s="83">
        <v>21.68</v>
      </c>
      <c r="AI72" s="84" t="str">
        <f>CONCATENATE(TURISMO!$A53,"; ",TURISMO!$B53,"; ",TURISMO!$C53,"; ")</f>
        <v>Zona C1; 1,5≤d.f.≤3; Urb.Secondaria; </v>
      </c>
      <c r="AJ72" s="85">
        <v>15.25</v>
      </c>
      <c r="AK72" s="222" t="str">
        <f>CONCATENATE(ARTIGIANATO!$A53,"; ",ARTIGIANATO!$B53,"; ")</f>
        <v>Zona D5; Urb.Secondaria; </v>
      </c>
      <c r="AL72" s="86">
        <v>5.6</v>
      </c>
      <c r="AM72" s="86">
        <v>6.92</v>
      </c>
      <c r="AN72" s="224" t="str">
        <f>CONCATENATE(INDUSTRIA!$A53,"; ",INDUSTRIA!$B53,"; ")</f>
        <v>Zona D5; Urb.Secondaria; </v>
      </c>
      <c r="AO72" s="87">
        <v>14.94</v>
      </c>
      <c r="AP72" s="87">
        <v>6.92</v>
      </c>
    </row>
    <row r="73" spans="1:42" ht="15" customHeight="1">
      <c r="A73" s="7"/>
      <c r="B73" s="20"/>
      <c r="C73" s="20"/>
      <c r="D73" s="20"/>
      <c r="E73" s="97"/>
      <c r="F73" s="97"/>
      <c r="G73" s="97"/>
      <c r="H73" s="97"/>
      <c r="I73" s="20"/>
      <c r="J73" s="20"/>
      <c r="K73" s="20"/>
      <c r="L73" s="20"/>
      <c r="M73" s="202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10"/>
      <c r="Y73" s="92"/>
      <c r="Z73" s="381" t="s">
        <v>255</v>
      </c>
      <c r="AA73" s="78" t="str">
        <f>CONCATENATE(RESIDENZIALE!$A54,"; ",RESIDENZIALE!$B54,"; ",RESIDENZIALE!$C54,"; ")</f>
        <v>Zona B7; d.f.&lt;1; Urb.Primaria; </v>
      </c>
      <c r="AB73" s="79">
        <v>11.21</v>
      </c>
      <c r="AC73" s="216" t="str">
        <f>CONCATENATE(AGRICOLTURA!$A54,"; ",AGRICOLTURA!$B54,"; ")</f>
        <v>Zona D5_com.; Urb.Primaria; </v>
      </c>
      <c r="AD73" s="217">
        <v>8.22</v>
      </c>
      <c r="AE73" s="80" t="str">
        <f>CONCATENATE(DIREZIONALE!$A54,"; ",DIREZIONALE!$B54,"; ",DIREZIONALE!$C54,"; ")</f>
        <v>Zona C1; d.f.&lt;1,5; Urb.Primaria; </v>
      </c>
      <c r="AF73" s="81">
        <v>69.87</v>
      </c>
      <c r="AG73" s="82" t="str">
        <f>CONCATENATE(COMMERCIALE!$A54,"; ",COMMERCIALE!$B54,"; ",COMMERCIALE!$C54,"; ")</f>
        <v>Zona C1; d.f.&lt;1,5; Urb.Primaria; </v>
      </c>
      <c r="AH73" s="83">
        <v>52.4</v>
      </c>
      <c r="AI73" s="84" t="str">
        <f>CONCATENATE(TURISMO!$A54,"; ",TURISMO!$B54,"; ",TURISMO!$C54,"; ")</f>
        <v>Zona C1; d.f.&lt;1,5; Urb.Primaria; </v>
      </c>
      <c r="AJ73" s="85">
        <v>21.17</v>
      </c>
      <c r="AK73" s="222" t="str">
        <f>CONCATENATE(ARTIGIANATO!$A54,"; ",ARTIGIANATO!$B54,"; ")</f>
        <v>Zona D5_com.; Urb.Primaria; </v>
      </c>
      <c r="AL73" s="86">
        <v>7.47</v>
      </c>
      <c r="AM73" s="86">
        <v>6.92</v>
      </c>
      <c r="AN73" s="224" t="str">
        <f>CONCATENATE(INDUSTRIA!$A54,"; ",INDUSTRIA!$B54,"; ")</f>
        <v>Zona D5_com.; Urb.Primaria; </v>
      </c>
      <c r="AO73" s="87">
        <v>9.34</v>
      </c>
      <c r="AP73" s="87">
        <v>6.92</v>
      </c>
    </row>
    <row r="74" spans="1:42" ht="19.5" customHeight="1" thickBot="1">
      <c r="A74" s="7"/>
      <c r="B74" s="11" t="s">
        <v>187</v>
      </c>
      <c r="C74" s="11"/>
      <c r="D74" s="174" t="s">
        <v>188</v>
      </c>
      <c r="E74" s="501">
        <f>SUM(H22:H30,L22:L30,P22:P30,T22:T30,X22:X30,H34:H42,L34:L42,P34:P42,T34:T42,X34:X42,H46:H54,L46:L54,P46:P54,T46:T54,X46:X54,H58:H66,L58:L66,P58:P66,T58:T66,X58:X66)</f>
        <v>0</v>
      </c>
      <c r="F74" s="502"/>
      <c r="G74" s="97"/>
      <c r="H74" s="97"/>
      <c r="I74" s="11"/>
      <c r="J74" s="11"/>
      <c r="K74" s="20"/>
      <c r="L74" s="20"/>
      <c r="M74" s="204" t="s">
        <v>70</v>
      </c>
      <c r="N74" s="20"/>
      <c r="O74" s="20"/>
      <c r="P74" s="169"/>
      <c r="Q74" s="20"/>
      <c r="R74" s="23" t="s">
        <v>93</v>
      </c>
      <c r="S74" s="20"/>
      <c r="T74" s="23"/>
      <c r="U74" s="496">
        <f>IF($E$5="RESIDENZIALE",($U$11*(0.1*$E$74)),IF($E$5="AGRICOLTURA",0,IF($E$5="DIREZIONALE",($U$11*(0.8*$E$72)),IF($E$5="COMMERCIALE",($U$11*(0.8*$E$72)),IF($E$5="TURISMO",($U$11*(0.8*$E$72)),IF($E$5="ARTIGIANATO",0,IF($E$5="INDUSTRIA",0)))))))</f>
        <v>0</v>
      </c>
      <c r="V74" s="497"/>
      <c r="W74" s="185"/>
      <c r="X74" s="10"/>
      <c r="Z74" s="370">
        <v>1</v>
      </c>
      <c r="AA74" s="78" t="str">
        <f>CONCATENATE(RESIDENZIALE!$A55,"; ",RESIDENZIALE!$B55,"; ",RESIDENZIALE!$C55,"; ")</f>
        <v>Zona B7; d.f.&lt;1; Urb.Secondaria; </v>
      </c>
      <c r="AB74" s="79">
        <v>6.82</v>
      </c>
      <c r="AC74" s="216" t="str">
        <f>CONCATENATE(AGRICOLTURA!$A55,"; ",AGRICOLTURA!$B55,"; ")</f>
        <v>Zona D5_com.; Urb.Secondaria; </v>
      </c>
      <c r="AD74" s="217">
        <v>1.03</v>
      </c>
      <c r="AE74" s="80" t="str">
        <f>CONCATENATE(DIREZIONALE!$A55,"; ",DIREZIONALE!$B55,"; ",DIREZIONALE!$C55,"; ")</f>
        <v>Zona C1; d.f.&lt;1,5; Urb.Secondaria; </v>
      </c>
      <c r="AF74" s="81">
        <v>28.9</v>
      </c>
      <c r="AG74" s="82" t="str">
        <f>CONCATENATE(COMMERCIALE!$A55,"; ",COMMERCIALE!$B55,"; ",COMMERCIALE!$C55,"; ")</f>
        <v>Zona C1; d.f.&lt;1,5; Urb.Secondaria; </v>
      </c>
      <c r="AH74" s="83">
        <v>21.68</v>
      </c>
      <c r="AI74" s="84" t="str">
        <f>CONCATENATE(TURISMO!$A55,"; ",TURISMO!$B55,"; ",TURISMO!$C55,"; ")</f>
        <v>Zona C1; d.f.&lt;1,5; Urb.Secondaria; </v>
      </c>
      <c r="AJ74" s="85">
        <v>15.25</v>
      </c>
      <c r="AK74" s="222" t="str">
        <f>CONCATENATE(ARTIGIANATO!$A55,"; ",ARTIGIANATO!$B55,"; ")</f>
        <v>Zona D5_com.; Urb.Secondaria; </v>
      </c>
      <c r="AL74" s="86">
        <v>2.8</v>
      </c>
      <c r="AM74" s="86">
        <v>6.92</v>
      </c>
      <c r="AN74" s="224" t="str">
        <f>CONCATENATE(INDUSTRIA!$A55,"; ",INDUSTRIA!$B55,"; ")</f>
        <v>Zona D5_com.; Urb.Secondaria; </v>
      </c>
      <c r="AO74" s="87">
        <v>7.47</v>
      </c>
      <c r="AP74" s="87">
        <v>6.92</v>
      </c>
    </row>
    <row r="75" spans="1:42" ht="19.5" customHeight="1">
      <c r="A75" s="7"/>
      <c r="B75" s="20"/>
      <c r="C75" s="20"/>
      <c r="D75" s="20"/>
      <c r="E75" s="97"/>
      <c r="F75" s="97"/>
      <c r="G75" s="97"/>
      <c r="H75" s="97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10"/>
      <c r="Z75" s="370">
        <v>2</v>
      </c>
      <c r="AA75" s="78" t="str">
        <f>CONCATENATE(RESIDENZIALE!$A56,"; ",RESIDENZIALE!$B56,"; ",RESIDENZIALE!$C56,"; ")</f>
        <v>Zona B7; d.f.≥3; Urb.Primaria; </v>
      </c>
      <c r="AB75" s="79">
        <v>3.74</v>
      </c>
      <c r="AC75" s="216" t="str">
        <f>CONCATENATE(AGRICOLTURA!$A56,"; ",AGRICOLTURA!$B56,"; ")</f>
        <v>Zona D6; Urb.Primaria; </v>
      </c>
      <c r="AD75" s="217">
        <v>16.44</v>
      </c>
      <c r="AE75" s="80" t="str">
        <f>CONCATENATE(DIREZIONALE!$A56,"; ",DIREZIONALE!$B56,"; ",DIREZIONALE!$C56,"; ")</f>
        <v>Zona C1; d.f.≥3; Urb.Primaria; </v>
      </c>
      <c r="AF75" s="81">
        <v>21.17</v>
      </c>
      <c r="AG75" s="82" t="str">
        <f>CONCATENATE(COMMERCIALE!$A56,"; ",COMMERCIALE!$B56,"; ",COMMERCIALE!$C56,"; ")</f>
        <v>Zona C1; d.f.≥3; Urb.Primaria; </v>
      </c>
      <c r="AH75" s="83">
        <v>15.87</v>
      </c>
      <c r="AI75" s="84" t="str">
        <f>CONCATENATE(TURISMO!$A56,"; ",TURISMO!$B56,"; ",TURISMO!$C56,"; ")</f>
        <v>Zona C1; d.f.≥3; Urb.Primaria; </v>
      </c>
      <c r="AJ75" s="85">
        <v>12.06</v>
      </c>
      <c r="AK75" s="222" t="str">
        <f>CONCATENATE(ARTIGIANATO!$A56,"; ",ARTIGIANATO!$B56,"; ")</f>
        <v>Zona D6; Urb.Primaria; </v>
      </c>
      <c r="AL75" s="86">
        <v>14.94</v>
      </c>
      <c r="AM75" s="86">
        <v>6.92</v>
      </c>
      <c r="AN75" s="224" t="str">
        <f>CONCATENATE(INDUSTRIA!$A56,"; ",INDUSTRIA!$B56,"; ")</f>
        <v>Zona D6; Urb.Primaria; </v>
      </c>
      <c r="AO75" s="87">
        <v>18.68</v>
      </c>
      <c r="AP75" s="87">
        <v>6.92</v>
      </c>
    </row>
    <row r="76" spans="1:42" ht="14.25" customHeight="1">
      <c r="A76" s="7"/>
      <c r="B76" s="487" t="s">
        <v>306</v>
      </c>
      <c r="C76" s="488"/>
      <c r="D76" s="488"/>
      <c r="E76" s="488"/>
      <c r="F76" s="488"/>
      <c r="G76" s="488"/>
      <c r="H76" s="488"/>
      <c r="I76" s="488"/>
      <c r="J76" s="488"/>
      <c r="K76" s="488"/>
      <c r="L76" s="488"/>
      <c r="M76" s="488"/>
      <c r="N76" s="488"/>
      <c r="O76" s="489"/>
      <c r="P76" s="487" t="s">
        <v>95</v>
      </c>
      <c r="Q76" s="488"/>
      <c r="R76" s="488"/>
      <c r="S76" s="488"/>
      <c r="T76" s="488"/>
      <c r="U76" s="488"/>
      <c r="V76" s="488"/>
      <c r="W76" s="489"/>
      <c r="X76" s="10"/>
      <c r="Z76" s="370">
        <v>3</v>
      </c>
      <c r="AA76" s="78" t="str">
        <f>CONCATENATE(RESIDENZIALE!$A57,"; ",RESIDENZIALE!$B57,"; ",RESIDENZIALE!$C57,"; ")</f>
        <v>Zona B7; d.f.≥3; Urb.Secondaria; </v>
      </c>
      <c r="AB76" s="79">
        <v>6.82</v>
      </c>
      <c r="AC76" s="216" t="str">
        <f>CONCATENATE(AGRICOLTURA!$A57,"; ",AGRICOLTURA!$B57,"; ")</f>
        <v>Zona D6; Urb.Secondaria; </v>
      </c>
      <c r="AD76" s="217">
        <v>2.05</v>
      </c>
      <c r="AE76" s="80" t="str">
        <f>CONCATENATE(DIREZIONALE!$A57,"; ",DIREZIONALE!$B57,"; ",DIREZIONALE!$C57,"; ")</f>
        <v>Zona C1; d.f.≥3; Urb.Secondaria; </v>
      </c>
      <c r="AF76" s="81">
        <v>28.9</v>
      </c>
      <c r="AG76" s="82" t="str">
        <f>CONCATENATE(COMMERCIALE!$A57,"; ",COMMERCIALE!$B57,"; ",COMMERCIALE!$C57,"; ")</f>
        <v>Zona C1; d.f.≥3; Urb.Secondaria; </v>
      </c>
      <c r="AH76" s="83">
        <v>21.68</v>
      </c>
      <c r="AI76" s="84" t="str">
        <f>CONCATENATE(TURISMO!$A57,"; ",TURISMO!$B57,"; ",TURISMO!$C57,"; ")</f>
        <v>Zona C1; d.f.≥3; Urb.Secondaria; </v>
      </c>
      <c r="AJ76" s="85">
        <v>15.25</v>
      </c>
      <c r="AK76" s="222" t="str">
        <f>CONCATENATE(ARTIGIANATO!$A57,"; ",ARTIGIANATO!$B57,"; ")</f>
        <v>Zona D6; Urb.Secondaria; </v>
      </c>
      <c r="AL76" s="86">
        <v>5.6</v>
      </c>
      <c r="AM76" s="86">
        <v>6.92</v>
      </c>
      <c r="AN76" s="224" t="str">
        <f>CONCATENATE(INDUSTRIA!$A57,"; ",INDUSTRIA!$B57,"; ")</f>
        <v>Zona D6; Urb.Secondaria; </v>
      </c>
      <c r="AO76" s="87">
        <v>14.94</v>
      </c>
      <c r="AP76" s="87">
        <v>6.92</v>
      </c>
    </row>
    <row r="77" spans="1:42" ht="19.5" customHeight="1">
      <c r="A77" s="7"/>
      <c r="B77" s="490" t="s">
        <v>307</v>
      </c>
      <c r="C77" s="491"/>
      <c r="D77" s="491"/>
      <c r="E77" s="491"/>
      <c r="F77" s="491"/>
      <c r="G77" s="491"/>
      <c r="H77" s="491"/>
      <c r="I77" s="491"/>
      <c r="J77" s="491"/>
      <c r="K77" s="491"/>
      <c r="L77" s="491"/>
      <c r="M77" s="491"/>
      <c r="N77" s="491"/>
      <c r="O77" s="492"/>
      <c r="P77" s="507"/>
      <c r="Q77" s="508"/>
      <c r="R77" s="508"/>
      <c r="S77" s="508"/>
      <c r="T77" s="508"/>
      <c r="U77" s="508"/>
      <c r="V77" s="508"/>
      <c r="W77" s="509"/>
      <c r="X77" s="10"/>
      <c r="Z77" s="370">
        <v>4</v>
      </c>
      <c r="AA77" s="78" t="str">
        <f>CONCATENATE(RESIDENZIALE!$A58,"; ",RESIDENZIALE!$B58,"; ",RESIDENZIALE!$C58,"; ")</f>
        <v>Zona B8; 1≤d.f.≤3; Urb.Primaria; </v>
      </c>
      <c r="AB77" s="79">
        <v>5.32</v>
      </c>
      <c r="AC77" s="216" t="str">
        <f>CONCATENATE(AGRICOLTURA!$A58,"; ",AGRICOLTURA!$B58,"; ")</f>
        <v>Zona D6_com.; Urb.Primaria; </v>
      </c>
      <c r="AD77" s="217">
        <v>8.22</v>
      </c>
      <c r="AE77" s="80" t="str">
        <f>CONCATENATE(DIREZIONALE!$A58,"; ",DIREZIONALE!$B58,"; ",DIREZIONALE!$C58,"; ")</f>
        <v>Zona C1_1; 1,5≤d.f.≤3; Urb.Primaria; </v>
      </c>
      <c r="AF77" s="81">
        <v>42.56</v>
      </c>
      <c r="AG77" s="82" t="str">
        <f>CONCATENATE(COMMERCIALE!$A58,"; ",COMMERCIALE!$B58,"; ",COMMERCIALE!$C58,"; ")</f>
        <v>Zona C1_1; 1,5≤d.f.≤3; Urb.Primaria; </v>
      </c>
      <c r="AH77" s="83">
        <v>31.92</v>
      </c>
      <c r="AI77" s="84" t="str">
        <f>CONCATENATE(TURISMO!$A58,"; ",TURISMO!$B58,"; ",TURISMO!$C58,"; ")</f>
        <v>Zona C1_1; 1,5≤d.f.≤3; Urb.Primaria; </v>
      </c>
      <c r="AJ77" s="85">
        <v>12.06</v>
      </c>
      <c r="AK77" s="222" t="str">
        <f>CONCATENATE(ARTIGIANATO!$A58,"; ",ARTIGIANATO!$B58,"; ")</f>
        <v>Zona D6_com.; Urb.Primaria; </v>
      </c>
      <c r="AL77" s="86">
        <v>7.47</v>
      </c>
      <c r="AM77" s="86">
        <v>6.92</v>
      </c>
      <c r="AN77" s="224" t="str">
        <f>CONCATENATE(INDUSTRIA!$A58,"; ",INDUSTRIA!$B58,"; ")</f>
        <v>Zona D6_com.; Urb.Primaria; </v>
      </c>
      <c r="AO77" s="87">
        <v>9.34</v>
      </c>
      <c r="AP77" s="87">
        <v>6.92</v>
      </c>
    </row>
    <row r="78" spans="1:42" ht="19.5" customHeight="1">
      <c r="A78" s="7"/>
      <c r="B78" s="493"/>
      <c r="C78" s="494"/>
      <c r="D78" s="494"/>
      <c r="E78" s="494"/>
      <c r="F78" s="494"/>
      <c r="G78" s="494"/>
      <c r="H78" s="494"/>
      <c r="I78" s="494"/>
      <c r="J78" s="494"/>
      <c r="K78" s="494"/>
      <c r="L78" s="494"/>
      <c r="M78" s="494"/>
      <c r="N78" s="494"/>
      <c r="O78" s="495"/>
      <c r="P78" s="510"/>
      <c r="Q78" s="511"/>
      <c r="R78" s="511"/>
      <c r="S78" s="511"/>
      <c r="T78" s="511"/>
      <c r="U78" s="511"/>
      <c r="V78" s="511"/>
      <c r="W78" s="512"/>
      <c r="X78" s="10"/>
      <c r="Y78" s="92"/>
      <c r="Z78" s="370">
        <v>5</v>
      </c>
      <c r="AA78" s="78" t="str">
        <f>CONCATENATE(RESIDENZIALE!$A59,"; ",RESIDENZIALE!$B59,"; ",RESIDENZIALE!$C59,"; ")</f>
        <v>Zona B8; 1≤d.f.≤3; Urb.Secondaria; </v>
      </c>
      <c r="AB78" s="79">
        <v>6.82</v>
      </c>
      <c r="AC78" s="216" t="str">
        <f>CONCATENATE(AGRICOLTURA!$A59,"; ",AGRICOLTURA!$B59,"; ")</f>
        <v>Zona D6_com.; Urb.Secondaria; </v>
      </c>
      <c r="AD78" s="217">
        <v>1.03</v>
      </c>
      <c r="AE78" s="80" t="str">
        <f>CONCATENATE(DIREZIONALE!$A59,"; ",DIREZIONALE!$B59,"; ",DIREZIONALE!$C59,"; ")</f>
        <v>Zona C1_1; 1,5≤d.f.≤3; Urb.Secondaria; </v>
      </c>
      <c r="AF78" s="81">
        <v>28.9</v>
      </c>
      <c r="AG78" s="82" t="str">
        <f>CONCATENATE(COMMERCIALE!$A59,"; ",COMMERCIALE!$B59,"; ",COMMERCIALE!$C59,"; ")</f>
        <v>Zona C1_1; 1,5≤d.f.≤3; Urb.Secondaria; </v>
      </c>
      <c r="AH78" s="83">
        <v>21.68</v>
      </c>
      <c r="AI78" s="84" t="str">
        <f>CONCATENATE(TURISMO!$A59,"; ",TURISMO!$B59,"; ",TURISMO!$C59,"; ")</f>
        <v>Zona C1_1; 1,5≤d.f.≤3; Urb.Secondaria; </v>
      </c>
      <c r="AJ78" s="85">
        <v>15.25</v>
      </c>
      <c r="AK78" s="222" t="str">
        <f>CONCATENATE(ARTIGIANATO!$A59,"; ",ARTIGIANATO!$B59,"; ")</f>
        <v>Zona D6_com.; Urb.Secondaria; </v>
      </c>
      <c r="AL78" s="86">
        <v>2.8</v>
      </c>
      <c r="AM78" s="86">
        <v>6.92</v>
      </c>
      <c r="AN78" s="224" t="str">
        <f>CONCATENATE(INDUSTRIA!$A59,"; ",INDUSTRIA!$B59,"; ")</f>
        <v>Zona D6_com.; Urb.Secondaria; </v>
      </c>
      <c r="AO78" s="87">
        <v>7.47</v>
      </c>
      <c r="AP78" s="87">
        <v>6.92</v>
      </c>
    </row>
    <row r="79" spans="1:42" ht="19.5" customHeight="1">
      <c r="A79" s="7"/>
      <c r="B79" s="493"/>
      <c r="C79" s="494"/>
      <c r="D79" s="494"/>
      <c r="E79" s="494"/>
      <c r="F79" s="494"/>
      <c r="G79" s="494"/>
      <c r="H79" s="494"/>
      <c r="I79" s="494"/>
      <c r="J79" s="494"/>
      <c r="K79" s="494"/>
      <c r="L79" s="494"/>
      <c r="M79" s="494"/>
      <c r="N79" s="494"/>
      <c r="O79" s="495"/>
      <c r="P79" s="510"/>
      <c r="Q79" s="511"/>
      <c r="R79" s="511"/>
      <c r="S79" s="511"/>
      <c r="T79" s="511"/>
      <c r="U79" s="511"/>
      <c r="V79" s="511"/>
      <c r="W79" s="512"/>
      <c r="X79" s="10"/>
      <c r="Y79" s="92"/>
      <c r="Z79" s="370">
        <v>6</v>
      </c>
      <c r="AA79" s="78" t="str">
        <f>CONCATENATE(RESIDENZIALE!$A60,"; ",RESIDENZIALE!$B60,"; ",RESIDENZIALE!$C60,"; ")</f>
        <v>Zona B8; d.f.&lt;1; Urb.Primaria; </v>
      </c>
      <c r="AB79" s="79">
        <v>11.21</v>
      </c>
      <c r="AC79" s="216" t="str">
        <f>CONCATENATE(AGRICOLTURA!$A60,"; ",AGRICOLTURA!$B60,"; ")</f>
        <v>Zona E; Urb.Primaria; </v>
      </c>
      <c r="AD79" s="217">
        <v>14.94</v>
      </c>
      <c r="AE79" s="80" t="str">
        <f>CONCATENATE(DIREZIONALE!$A60,"; ",DIREZIONALE!$B60,"; ",DIREZIONALE!$C60,"; ")</f>
        <v>Zona C1_1; d.f.&lt;1,5; Urb.Primaria; </v>
      </c>
      <c r="AF79" s="81">
        <v>69.87</v>
      </c>
      <c r="AG79" s="82" t="str">
        <f>CONCATENATE(COMMERCIALE!$A60,"; ",COMMERCIALE!$B60,"; ",COMMERCIALE!$C60,"; ")</f>
        <v>Zona C1_1; d.f.&lt;1,5; Urb.Primaria; </v>
      </c>
      <c r="AH79" s="83">
        <v>52.4</v>
      </c>
      <c r="AI79" s="84" t="str">
        <f>CONCATENATE(TURISMO!$A60,"; ",TURISMO!$B60,"; ",TURISMO!$C60,"; ")</f>
        <v>Zona C1_1; d.f.&lt;1,5; Urb.Primaria; </v>
      </c>
      <c r="AJ79" s="85">
        <v>21.17</v>
      </c>
      <c r="AK79" s="222" t="str">
        <f>CONCATENATE(ARTIGIANATO!$A60,"; ",ARTIGIANATO!$B60,"; ")</f>
        <v>Zona E; Urb.Primaria; </v>
      </c>
      <c r="AL79" s="86">
        <v>14.94</v>
      </c>
      <c r="AM79" s="86">
        <v>6.92</v>
      </c>
      <c r="AN79" s="224" t="str">
        <f>CONCATENATE(INDUSTRIA!$A60,"; ",INDUSTRIA!$B60,"; ")</f>
        <v>Zona E; Urb.Primaria; </v>
      </c>
      <c r="AO79" s="87">
        <v>18.68</v>
      </c>
      <c r="AP79" s="87">
        <v>6.92</v>
      </c>
    </row>
    <row r="80" spans="1:42" ht="19.5" customHeight="1">
      <c r="A80" s="7"/>
      <c r="B80" s="493"/>
      <c r="C80" s="494"/>
      <c r="D80" s="494"/>
      <c r="E80" s="494"/>
      <c r="F80" s="494"/>
      <c r="G80" s="494"/>
      <c r="H80" s="494"/>
      <c r="I80" s="494"/>
      <c r="J80" s="494"/>
      <c r="K80" s="494"/>
      <c r="L80" s="494"/>
      <c r="M80" s="494"/>
      <c r="N80" s="494"/>
      <c r="O80" s="495"/>
      <c r="P80" s="510"/>
      <c r="Q80" s="511"/>
      <c r="R80" s="511"/>
      <c r="S80" s="511"/>
      <c r="T80" s="511"/>
      <c r="U80" s="511"/>
      <c r="V80" s="511"/>
      <c r="W80" s="512"/>
      <c r="X80" s="10"/>
      <c r="Z80" s="370">
        <v>7</v>
      </c>
      <c r="AA80" s="78" t="str">
        <f>CONCATENATE(RESIDENZIALE!$A61,"; ",RESIDENZIALE!$B61,"; ",RESIDENZIALE!$C61,"; ")</f>
        <v>Zona B8; d.f.&lt;1; Urb.Secondaria; </v>
      </c>
      <c r="AB80" s="79">
        <v>6.82</v>
      </c>
      <c r="AC80" s="218" t="str">
        <f>CONCATENATE(AGRICOLTURA!$A61,"; ",AGRICOLTURA!$B61,"; ")</f>
        <v>Zona E; Urb.Secondaria; </v>
      </c>
      <c r="AD80" s="219">
        <v>1.87</v>
      </c>
      <c r="AE80" s="80" t="str">
        <f>CONCATENATE(DIREZIONALE!$A61,"; ",DIREZIONALE!$B61,"; ",DIREZIONALE!$C61,"; ")</f>
        <v>Zona C1_1; d.f.&lt;1,5; Urb.Secondaria; </v>
      </c>
      <c r="AF80" s="81">
        <v>28.9</v>
      </c>
      <c r="AG80" s="82" t="str">
        <f>CONCATENATE(COMMERCIALE!$A61,"; ",COMMERCIALE!$B61,"; ",COMMERCIALE!$C61,"; ")</f>
        <v>Zona C1_1; d.f.&lt;1,5; Urb.Secondaria; </v>
      </c>
      <c r="AH80" s="83">
        <v>21.68</v>
      </c>
      <c r="AI80" s="84" t="str">
        <f>CONCATENATE(TURISMO!$A61,"; ",TURISMO!$B61,"; ",TURISMO!$C61,"; ")</f>
        <v>Zona C1_1; d.f.&lt;1,5; Urb.Secondaria; </v>
      </c>
      <c r="AJ80" s="85">
        <v>15.25</v>
      </c>
      <c r="AK80" s="223" t="str">
        <f>CONCATENATE(ARTIGIANATO!$A61,"; ",ARTIGIANATO!$B61,"; ")</f>
        <v>Zona E; Urb.Secondaria; </v>
      </c>
      <c r="AL80" s="98">
        <v>5.6</v>
      </c>
      <c r="AM80" s="98">
        <v>6.92</v>
      </c>
      <c r="AN80" s="225" t="str">
        <f>CONCATENATE(INDUSTRIA!$A61,"; ",INDUSTRIA!$B61,"; ")</f>
        <v>Zona E; Urb.Secondaria; </v>
      </c>
      <c r="AO80" s="99">
        <v>14.94</v>
      </c>
      <c r="AP80" s="99">
        <v>6.92</v>
      </c>
    </row>
    <row r="81" spans="1:42" ht="19.5" customHeight="1">
      <c r="A81" s="7"/>
      <c r="B81" s="493"/>
      <c r="C81" s="494"/>
      <c r="D81" s="494"/>
      <c r="E81" s="494"/>
      <c r="F81" s="494"/>
      <c r="G81" s="494"/>
      <c r="H81" s="494"/>
      <c r="I81" s="494"/>
      <c r="J81" s="494"/>
      <c r="K81" s="494"/>
      <c r="L81" s="494"/>
      <c r="M81" s="494"/>
      <c r="N81" s="494"/>
      <c r="O81" s="495"/>
      <c r="P81" s="510"/>
      <c r="Q81" s="511"/>
      <c r="R81" s="511"/>
      <c r="S81" s="511"/>
      <c r="T81" s="511"/>
      <c r="U81" s="511"/>
      <c r="V81" s="511"/>
      <c r="W81" s="512"/>
      <c r="X81" s="10"/>
      <c r="Z81" s="370">
        <v>8</v>
      </c>
      <c r="AA81" s="78" t="str">
        <f>CONCATENATE(RESIDENZIALE!$A62,"; ",RESIDENZIALE!$B62,"; ",RESIDENZIALE!$C62,"; ")</f>
        <v>Zona B8; d.f.≥3; Urb.Primaria; </v>
      </c>
      <c r="AB81" s="79">
        <v>3.74</v>
      </c>
      <c r="AC81" s="213"/>
      <c r="AD81" s="220"/>
      <c r="AE81" s="80" t="str">
        <f>CONCATENATE(DIREZIONALE!$A62,"; ",DIREZIONALE!$B62,"; ",DIREZIONALE!$C62,"; ")</f>
        <v>Zona C1_1; d.f.≥3; Urb.Primaria; </v>
      </c>
      <c r="AF81" s="81">
        <v>21.17</v>
      </c>
      <c r="AG81" s="82" t="str">
        <f>CONCATENATE(COMMERCIALE!$A62,"; ",COMMERCIALE!$B62,"; ",COMMERCIALE!$C62,"; ")</f>
        <v>Zona C1_1; d.f.≥3; Urb.Primaria; </v>
      </c>
      <c r="AH81" s="83">
        <v>15.87</v>
      </c>
      <c r="AI81" s="84" t="str">
        <f>CONCATENATE(TURISMO!$A62,"; ",TURISMO!$B62,"; ",TURISMO!$C62,"; ")</f>
        <v>Zona C1_1; d.f.≥3; Urb.Primaria; </v>
      </c>
      <c r="AJ81" s="85">
        <v>12.06</v>
      </c>
      <c r="AL81" s="101"/>
      <c r="AO81" s="101"/>
      <c r="AP81" s="101"/>
    </row>
    <row r="82" spans="1:36" ht="15">
      <c r="A82" s="7"/>
      <c r="B82" s="503" t="s">
        <v>184</v>
      </c>
      <c r="C82" s="504"/>
      <c r="D82" s="504"/>
      <c r="E82" s="504"/>
      <c r="F82" s="504"/>
      <c r="G82" s="504"/>
      <c r="H82" s="504"/>
      <c r="I82" s="504"/>
      <c r="J82" s="504"/>
      <c r="K82" s="504"/>
      <c r="L82" s="504"/>
      <c r="M82" s="504"/>
      <c r="N82" s="504"/>
      <c r="O82" s="505"/>
      <c r="P82" s="498" t="s">
        <v>106</v>
      </c>
      <c r="Q82" s="499"/>
      <c r="R82" s="499"/>
      <c r="S82" s="499"/>
      <c r="T82" s="499"/>
      <c r="U82" s="499"/>
      <c r="V82" s="499"/>
      <c r="W82" s="500"/>
      <c r="X82" s="10"/>
      <c r="Z82" s="370">
        <v>9</v>
      </c>
      <c r="AA82" s="78" t="str">
        <f>CONCATENATE(RESIDENZIALE!$A63,"; ",RESIDENZIALE!$B63,"; ",RESIDENZIALE!$C63,"; ")</f>
        <v>Zona B8; d.f.≥3; Urb.Secondaria; </v>
      </c>
      <c r="AB82" s="79">
        <v>6.82</v>
      </c>
      <c r="AC82" s="214"/>
      <c r="AD82" s="221"/>
      <c r="AE82" s="80" t="str">
        <f>CONCATENATE(DIREZIONALE!$A63,"; ",DIREZIONALE!$B63,"; ",DIREZIONALE!$C63,"; ")</f>
        <v>Zona C1_1; d.f.≥3; Urb.Secondaria; </v>
      </c>
      <c r="AF82" s="81">
        <v>28.9</v>
      </c>
      <c r="AG82" s="82" t="str">
        <f>CONCATENATE(COMMERCIALE!$A63,"; ",COMMERCIALE!$B63,"; ",COMMERCIALE!$C63,"; ")</f>
        <v>Zona C1_1; d.f.≥3; Urb.Secondaria; </v>
      </c>
      <c r="AH82" s="83">
        <v>21.68</v>
      </c>
      <c r="AI82" s="84" t="str">
        <f>CONCATENATE(TURISMO!$A63,"; ",TURISMO!$B63,"; ",TURISMO!$C63,"; ")</f>
        <v>Zona C1_1; d.f.≥3; Urb.Secondaria; </v>
      </c>
      <c r="AJ82" s="85">
        <v>15.25</v>
      </c>
    </row>
    <row r="83" spans="1:36" ht="15" thickBot="1">
      <c r="A83" s="13"/>
      <c r="B83" s="14"/>
      <c r="C83" s="14"/>
      <c r="D83" s="14"/>
      <c r="E83" s="15"/>
      <c r="F83" s="15"/>
      <c r="G83" s="15"/>
      <c r="H83" s="15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6"/>
      <c r="Z83" s="370">
        <v>10</v>
      </c>
      <c r="AA83" s="78" t="str">
        <f>CONCATENATE(RESIDENZIALE!$A64,"; ",RESIDENZIALE!$B64,"; ",RESIDENZIALE!$C64,"; ")</f>
        <v>Zona B9; 1≤d.f.≤3; Urb.Primaria; </v>
      </c>
      <c r="AB83" s="79">
        <v>5.32</v>
      </c>
      <c r="AC83" s="214"/>
      <c r="AD83" s="215"/>
      <c r="AE83" s="80" t="str">
        <f>CONCATENATE(DIREZIONALE!$A64,"; ",DIREZIONALE!$B64,"; ",DIREZIONALE!$C64,"; ")</f>
        <v>Zona C2_1; 1,5≤d.f.≤3; Urb.Primaria; </v>
      </c>
      <c r="AF83" s="81">
        <v>42.56</v>
      </c>
      <c r="AG83" s="82" t="str">
        <f>CONCATENATE(COMMERCIALE!$A64,"; ",COMMERCIALE!$B64,"; ",COMMERCIALE!$C64,"; ")</f>
        <v>Zona C2_1; 1,5≤d.f.≤3; Urb.Primaria; </v>
      </c>
      <c r="AH83" s="83">
        <v>31.92</v>
      </c>
      <c r="AI83" s="84" t="str">
        <f>CONCATENATE(TURISMO!$A64,"; ",TURISMO!$B64,"; ",TURISMO!$C64,"; ")</f>
        <v>Zona C2_1; 1,5≤d.f.≤3; Urb.Primaria; </v>
      </c>
      <c r="AJ83" s="85">
        <v>12.06</v>
      </c>
    </row>
    <row r="84" spans="25:36" ht="15" thickTop="1">
      <c r="Y84" s="92"/>
      <c r="Z84" s="370">
        <v>11</v>
      </c>
      <c r="AA84" s="78" t="str">
        <f>CONCATENATE(RESIDENZIALE!$A65,"; ",RESIDENZIALE!$B65,"; ",RESIDENZIALE!$C65,"; ")</f>
        <v>Zona B9; 1≤d.f.≤3; Urb.Secondaria; </v>
      </c>
      <c r="AB84" s="79">
        <v>6.82</v>
      </c>
      <c r="AC84" s="214"/>
      <c r="AD84" s="215"/>
      <c r="AE84" s="80" t="str">
        <f>CONCATENATE(DIREZIONALE!$A65,"; ",DIREZIONALE!$B65,"; ",DIREZIONALE!$C65,"; ")</f>
        <v>Zona C2_1; 1,5≤d.f.≤3; Urb.Secondaria; </v>
      </c>
      <c r="AF84" s="81">
        <v>28.9</v>
      </c>
      <c r="AG84" s="82" t="str">
        <f>CONCATENATE(COMMERCIALE!$A65,"; ",COMMERCIALE!$B65,"; ",COMMERCIALE!$C65,"; ")</f>
        <v>Zona C2_1; 1,5≤d.f.≤3; Urb.Secondaria; </v>
      </c>
      <c r="AH84" s="83">
        <v>21.68</v>
      </c>
      <c r="AI84" s="84" t="str">
        <f>CONCATENATE(TURISMO!$A65,"; ",TURISMO!$B65,"; ",TURISMO!$C65,"; ")</f>
        <v>Zona C2_1; 1,5≤d.f.≤3; Urb.Secondaria; </v>
      </c>
      <c r="AJ84" s="85">
        <v>15.25</v>
      </c>
    </row>
    <row r="85" spans="25:36" ht="14.25">
      <c r="Y85" s="92"/>
      <c r="Z85" s="370">
        <v>12</v>
      </c>
      <c r="AA85" s="78" t="str">
        <f>CONCATENATE(RESIDENZIALE!$A66,"; ",RESIDENZIALE!$B66,"; ",RESIDENZIALE!$C66,"; ")</f>
        <v>Zona B9; d.f.&lt;1; Urb.Primaria; </v>
      </c>
      <c r="AB85" s="79">
        <v>11.21</v>
      </c>
      <c r="AC85" s="214"/>
      <c r="AD85" s="215"/>
      <c r="AE85" s="80" t="str">
        <f>CONCATENATE(DIREZIONALE!$A66,"; ",DIREZIONALE!$B66,"; ",DIREZIONALE!$C66,"; ")</f>
        <v>Zona C2_1; d.f.&lt;1,5; Urb.Primaria; </v>
      </c>
      <c r="AF85" s="81">
        <v>69.87</v>
      </c>
      <c r="AG85" s="82" t="str">
        <f>CONCATENATE(COMMERCIALE!$A66,"; ",COMMERCIALE!$B66,"; ",COMMERCIALE!$C66,"; ")</f>
        <v>Zona C2_1; d.f.&lt;1,5; Urb.Primaria; </v>
      </c>
      <c r="AH85" s="83">
        <v>52.4</v>
      </c>
      <c r="AI85" s="84" t="str">
        <f>CONCATENATE(TURISMO!$A66,"; ",TURISMO!$B66,"; ",TURISMO!$C66,"; ")</f>
        <v>Zona C2_1; d.f.&lt;1,5; Urb.Primaria; </v>
      </c>
      <c r="AJ85" s="85">
        <v>21.17</v>
      </c>
    </row>
    <row r="86" spans="26:36" ht="14.25">
      <c r="Z86" s="370">
        <v>13</v>
      </c>
      <c r="AA86" s="78" t="str">
        <f>CONCATENATE(RESIDENZIALE!$A67,"; ",RESIDENZIALE!$B67,"; ",RESIDENZIALE!$C67,"; ")</f>
        <v>Zona B9; d.f.&lt;1; Urb.Secondaria; </v>
      </c>
      <c r="AB86" s="79">
        <v>6.82</v>
      </c>
      <c r="AC86" s="214"/>
      <c r="AD86" s="215"/>
      <c r="AE86" s="80" t="str">
        <f>CONCATENATE(DIREZIONALE!$A67,"; ",DIREZIONALE!$B67,"; ",DIREZIONALE!$C67,"; ")</f>
        <v>Zona C2_1; d.f.&lt;1,5; Urb.Secondaria; </v>
      </c>
      <c r="AF86" s="81">
        <v>28.9</v>
      </c>
      <c r="AG86" s="82" t="str">
        <f>CONCATENATE(COMMERCIALE!$A67,"; ",COMMERCIALE!$B67,"; ",COMMERCIALE!$C67,"; ")</f>
        <v>Zona C2_1; d.f.&lt;1,5; Urb.Secondaria; </v>
      </c>
      <c r="AH86" s="83">
        <v>21.68</v>
      </c>
      <c r="AI86" s="84" t="str">
        <f>CONCATENATE(TURISMO!$A67,"; ",TURISMO!$B67,"; ",TURISMO!$C67,"; ")</f>
        <v>Zona C2_1; d.f.&lt;1,5; Urb.Secondaria; </v>
      </c>
      <c r="AJ86" s="85">
        <v>15.25</v>
      </c>
    </row>
    <row r="87" spans="26:36" ht="14.25">
      <c r="Z87" s="370">
        <v>14</v>
      </c>
      <c r="AA87" s="78" t="str">
        <f>CONCATENATE(RESIDENZIALE!$A68,"; ",RESIDENZIALE!$B68,"; ",RESIDENZIALE!$C68,"; ")</f>
        <v>Zona B9; d.f.≥3; Urb.Primaria; </v>
      </c>
      <c r="AB87" s="79">
        <v>3.74</v>
      </c>
      <c r="AC87" s="214"/>
      <c r="AD87" s="215"/>
      <c r="AE87" s="80" t="str">
        <f>CONCATENATE(DIREZIONALE!$A68,"; ",DIREZIONALE!$B68,"; ",DIREZIONALE!$C68,"; ")</f>
        <v>Zona C2_1; d.f.≥3; Urb.Primaria; </v>
      </c>
      <c r="AF87" s="81">
        <v>21.17</v>
      </c>
      <c r="AG87" s="82" t="str">
        <f>CONCATENATE(COMMERCIALE!$A68,"; ",COMMERCIALE!$B68,"; ",COMMERCIALE!$C68,"; ")</f>
        <v>Zona C2_1; d.f.≥3; Urb.Primaria; </v>
      </c>
      <c r="AH87" s="83">
        <v>15.87</v>
      </c>
      <c r="AI87" s="84" t="str">
        <f>CONCATENATE(TURISMO!$A68,"; ",TURISMO!$B68,"; ",TURISMO!$C68,"; ")</f>
        <v>Zona C2_1; d.f.≥3; Urb.Primaria; </v>
      </c>
      <c r="AJ87" s="85">
        <v>12.06</v>
      </c>
    </row>
    <row r="88" spans="26:36" ht="14.25">
      <c r="Z88" s="370">
        <v>15</v>
      </c>
      <c r="AA88" s="78" t="str">
        <f>CONCATENATE(RESIDENZIALE!$A69,"; ",RESIDENZIALE!$B69,"; ",RESIDENZIALE!$C69,"; ")</f>
        <v>Zona B9; d.f.≥3; Urb.Secondaria; </v>
      </c>
      <c r="AB88" s="79">
        <v>6.82</v>
      </c>
      <c r="AC88" s="214"/>
      <c r="AD88" s="215"/>
      <c r="AE88" s="80" t="str">
        <f>CONCATENATE(DIREZIONALE!$A69,"; ",DIREZIONALE!$B69,"; ",DIREZIONALE!$C69,"; ")</f>
        <v>Zona C2_1; d.f.≥3; Urb.Secondaria; </v>
      </c>
      <c r="AF88" s="81">
        <v>28.9</v>
      </c>
      <c r="AG88" s="82" t="str">
        <f>CONCATENATE(COMMERCIALE!$A69,"; ",COMMERCIALE!$B69,"; ",COMMERCIALE!$C69,"; ")</f>
        <v>Zona C2_1; d.f.≥3; Urb.Secondaria; </v>
      </c>
      <c r="AH88" s="83">
        <v>21.68</v>
      </c>
      <c r="AI88" s="84" t="str">
        <f>CONCATENATE(TURISMO!$A69,"; ",TURISMO!$B69,"; ",TURISMO!$C69,"; ")</f>
        <v>Zona C2_1; d.f.≥3; Urb.Secondaria; </v>
      </c>
      <c r="AJ88" s="85">
        <v>15.25</v>
      </c>
    </row>
    <row r="89" spans="26:36" ht="14.25">
      <c r="Z89" s="370">
        <v>16</v>
      </c>
      <c r="AA89" s="78" t="str">
        <f>CONCATENATE(RESIDENZIALE!$A70,"; ",RESIDENZIALE!$B70,"; ",RESIDENZIALE!$C70,"; ")</f>
        <v>Zona Ba; 1≤d.f.≤3; Urb.Primaria; </v>
      </c>
      <c r="AB89" s="79">
        <v>5.32</v>
      </c>
      <c r="AC89" s="214"/>
      <c r="AD89" s="215"/>
      <c r="AE89" s="80" t="str">
        <f>CONCATENATE(DIREZIONALE!$A70,"; ",DIREZIONALE!$B70,"; ",DIREZIONALE!$C70,"; ")</f>
        <v>Zona C2_2; 1,5≤d.f.≤3; Urb.Primaria; </v>
      </c>
      <c r="AF89" s="81">
        <v>42.56</v>
      </c>
      <c r="AG89" s="82" t="str">
        <f>CONCATENATE(COMMERCIALE!$A70,"; ",COMMERCIALE!$B70,"; ",COMMERCIALE!$C70,"; ")</f>
        <v>Zona C2_2; 1,5≤d.f.≤3; Urb.Primaria; </v>
      </c>
      <c r="AH89" s="83">
        <v>31.92</v>
      </c>
      <c r="AI89" s="84" t="str">
        <f>CONCATENATE(TURISMO!$A70,"; ",TURISMO!$B70,"; ",TURISMO!$C70,"; ")</f>
        <v>Zona C2_2; 1,5≤d.f.≤3; Urb.Primaria; </v>
      </c>
      <c r="AJ89" s="85">
        <v>12.06</v>
      </c>
    </row>
    <row r="90" spans="25:36" ht="14.25">
      <c r="Y90" s="92"/>
      <c r="Z90" s="370">
        <v>17</v>
      </c>
      <c r="AA90" s="78" t="str">
        <f>CONCATENATE(RESIDENZIALE!$A71,"; ",RESIDENZIALE!$B71,"; ",RESIDENZIALE!$C71,"; ")</f>
        <v>Zona Ba; 1≤d.f.≤3; Urb.Secondaria; </v>
      </c>
      <c r="AB90" s="79">
        <v>6.82</v>
      </c>
      <c r="AC90" s="214"/>
      <c r="AD90" s="215"/>
      <c r="AE90" s="80" t="str">
        <f>CONCATENATE(DIREZIONALE!$A71,"; ",DIREZIONALE!$B71,"; ",DIREZIONALE!$C71,"; ")</f>
        <v>Zona C2_2; 1,5≤d.f.≤3; Urb.Secondaria; </v>
      </c>
      <c r="AF90" s="81">
        <v>28.9</v>
      </c>
      <c r="AG90" s="82" t="str">
        <f>CONCATENATE(COMMERCIALE!$A71,"; ",COMMERCIALE!$B71,"; ",COMMERCIALE!$C71,"; ")</f>
        <v>Zona C2_2; 1,5≤d.f.≤3; Urb.Secondaria; </v>
      </c>
      <c r="AH90" s="83">
        <v>21.68</v>
      </c>
      <c r="AI90" s="84" t="str">
        <f>CONCATENATE(TURISMO!$A71,"; ",TURISMO!$B71,"; ",TURISMO!$C71,"; ")</f>
        <v>Zona C2_2; 1,5≤d.f.≤3; Urb.Secondaria; </v>
      </c>
      <c r="AJ90" s="85">
        <v>15.25</v>
      </c>
    </row>
    <row r="91" spans="25:36" ht="14.25">
      <c r="Y91" s="92"/>
      <c r="Z91" s="370">
        <v>18</v>
      </c>
      <c r="AA91" s="78" t="str">
        <f>CONCATENATE(RESIDENZIALE!$A72,"; ",RESIDENZIALE!$B72,"; ",RESIDENZIALE!$C72,"; ")</f>
        <v>Zona Ba; d.f.&lt;1; Urb.Primaria; </v>
      </c>
      <c r="AB91" s="79">
        <v>11.21</v>
      </c>
      <c r="AC91" s="214"/>
      <c r="AD91" s="215"/>
      <c r="AE91" s="80" t="str">
        <f>CONCATENATE(DIREZIONALE!$A72,"; ",DIREZIONALE!$B72,"; ",DIREZIONALE!$C72,"; ")</f>
        <v>Zona C2_2; d.f.&lt;1,5; Urb.Primaria; </v>
      </c>
      <c r="AF91" s="81">
        <v>69.87</v>
      </c>
      <c r="AG91" s="82" t="str">
        <f>CONCATENATE(COMMERCIALE!$A72,"; ",COMMERCIALE!$B72,"; ",COMMERCIALE!$C72,"; ")</f>
        <v>Zona C2_2; d.f.&lt;1,5; Urb.Primaria; </v>
      </c>
      <c r="AH91" s="83">
        <v>52.4</v>
      </c>
      <c r="AI91" s="84" t="str">
        <f>CONCATENATE(TURISMO!$A72,"; ",TURISMO!$B72,"; ",TURISMO!$C72,"; ")</f>
        <v>Zona C2_2; d.f.&lt;1,5; Urb.Primaria; </v>
      </c>
      <c r="AJ91" s="85">
        <v>21.17</v>
      </c>
    </row>
    <row r="92" spans="26:36" ht="14.25">
      <c r="Z92" s="370">
        <v>19</v>
      </c>
      <c r="AA92" s="78" t="str">
        <f>CONCATENATE(RESIDENZIALE!$A73,"; ",RESIDENZIALE!$B73,"; ",RESIDENZIALE!$C73,"; ")</f>
        <v>Zona Ba; d.f.&lt;1; Urb.Secondaria; </v>
      </c>
      <c r="AB92" s="79">
        <v>6.82</v>
      </c>
      <c r="AC92" s="214"/>
      <c r="AD92" s="215"/>
      <c r="AE92" s="80" t="str">
        <f>CONCATENATE(DIREZIONALE!$A73,"; ",DIREZIONALE!$B73,"; ",DIREZIONALE!$C73,"; ")</f>
        <v>Zona C2_2; d.f.&lt;1,5; Urb.Secondaria; </v>
      </c>
      <c r="AF92" s="81">
        <v>28.9</v>
      </c>
      <c r="AG92" s="82" t="str">
        <f>CONCATENATE(COMMERCIALE!$A73,"; ",COMMERCIALE!$B73,"; ",COMMERCIALE!$C73,"; ")</f>
        <v>Zona C2_2; d.f.&lt;1,5; Urb.Secondaria; </v>
      </c>
      <c r="AH92" s="83">
        <v>21.68</v>
      </c>
      <c r="AI92" s="84" t="str">
        <f>CONCATENATE(TURISMO!$A73,"; ",TURISMO!$B73,"; ",TURISMO!$C73,"; ")</f>
        <v>Zona C2_2; d.f.&lt;1,5; Urb.Secondaria; </v>
      </c>
      <c r="AJ92" s="85">
        <v>15.25</v>
      </c>
    </row>
    <row r="93" spans="26:36" ht="14.25">
      <c r="Z93" s="370">
        <v>20</v>
      </c>
      <c r="AA93" s="78" t="str">
        <f>CONCATENATE(RESIDENZIALE!$A74,"; ",RESIDENZIALE!$B74,"; ",RESIDENZIALE!$C74,"; ")</f>
        <v>Zona Ba; d.f.≥3; Urb.Primaria; </v>
      </c>
      <c r="AB93" s="79">
        <v>3.74</v>
      </c>
      <c r="AC93" s="214"/>
      <c r="AD93" s="215"/>
      <c r="AE93" s="80" t="str">
        <f>CONCATENATE(DIREZIONALE!$A74,"; ",DIREZIONALE!$B74,"; ",DIREZIONALE!$C74,"; ")</f>
        <v>Zona C2_2; d.f.≥3; Urb.Primaria; </v>
      </c>
      <c r="AF93" s="81">
        <v>21.17</v>
      </c>
      <c r="AG93" s="82" t="str">
        <f>CONCATENATE(COMMERCIALE!$A74,"; ",COMMERCIALE!$B74,"; ",COMMERCIALE!$C74,"; ")</f>
        <v>Zona C2_2; d.f.≥3; Urb.Primaria; </v>
      </c>
      <c r="AH93" s="83">
        <v>15.87</v>
      </c>
      <c r="AI93" s="84" t="str">
        <f>CONCATENATE(TURISMO!$A74,"; ",TURISMO!$B74,"; ",TURISMO!$C74,"; ")</f>
        <v>Zona C2_2; d.f.≥3; Urb.Primaria; </v>
      </c>
      <c r="AJ93" s="85">
        <v>12.06</v>
      </c>
    </row>
    <row r="94" spans="26:36" ht="14.25">
      <c r="Z94" s="370">
        <v>21</v>
      </c>
      <c r="AA94" s="78" t="str">
        <f>CONCATENATE(RESIDENZIALE!$A75,"; ",RESIDENZIALE!$B75,"; ",RESIDENZIALE!$C75,"; ")</f>
        <v>Zona Ba; d.f.≥3; Urb.Secondaria; </v>
      </c>
      <c r="AB94" s="79">
        <v>6.82</v>
      </c>
      <c r="AC94" s="214"/>
      <c r="AD94" s="215"/>
      <c r="AE94" s="80" t="str">
        <f>CONCATENATE(DIREZIONALE!$A75,"; ",DIREZIONALE!$B75,"; ",DIREZIONALE!$C75,"; ")</f>
        <v>Zona C2_2; d.f.≥3; Urb.Secondaria; </v>
      </c>
      <c r="AF94" s="81">
        <v>28.9</v>
      </c>
      <c r="AG94" s="82" t="str">
        <f>CONCATENATE(COMMERCIALE!$A75,"; ",COMMERCIALE!$B75,"; ",COMMERCIALE!$C75,"; ")</f>
        <v>Zona C2_2; d.f.≥3; Urb.Secondaria; </v>
      </c>
      <c r="AH94" s="83">
        <v>21.68</v>
      </c>
      <c r="AI94" s="84" t="str">
        <f>CONCATENATE(TURISMO!$A75,"; ",TURISMO!$B75,"; ",TURISMO!$C75,"; ")</f>
        <v>Zona C2_2; d.f.≥3; Urb.Secondaria; </v>
      </c>
      <c r="AJ94" s="85">
        <v>15.25</v>
      </c>
    </row>
    <row r="95" spans="26:36" ht="14.25">
      <c r="Z95" s="370">
        <v>22</v>
      </c>
      <c r="AA95" s="78" t="str">
        <f>CONCATENATE(RESIDENZIALE!$A76,"; ",RESIDENZIALE!$B76,"; ",RESIDENZIALE!$C76,"; ")</f>
        <v>Zona C1; 1≤d.f.≤3; Urb.Primaria; </v>
      </c>
      <c r="AB95" s="79">
        <v>11.71</v>
      </c>
      <c r="AC95" s="214"/>
      <c r="AD95" s="215"/>
      <c r="AE95" s="80" t="str">
        <f>CONCATENATE(DIREZIONALE!$A76,"; ",DIREZIONALE!$B76,"; ",DIREZIONALE!$C76,"; ")</f>
        <v>Zona C2_3; 1,5≤d.f.≤3; Urb.Primaria; </v>
      </c>
      <c r="AF95" s="81">
        <v>42.56</v>
      </c>
      <c r="AG95" s="82" t="str">
        <f>CONCATENATE(COMMERCIALE!$A76,"; ",COMMERCIALE!$B76,"; ",COMMERCIALE!$C76,"; ")</f>
        <v>Zona C2_3; 1,5≤d.f.≤3; Urb.Primaria; </v>
      </c>
      <c r="AH95" s="83">
        <v>31.92</v>
      </c>
      <c r="AI95" s="84" t="str">
        <f>CONCATENATE(TURISMO!$A76,"; ",TURISMO!$B76,"; ",TURISMO!$C76,"; ")</f>
        <v>Zona C2_3; 1,5≤d.f.≤3; Urb.Primaria; </v>
      </c>
      <c r="AJ95" s="85">
        <v>12.06</v>
      </c>
    </row>
    <row r="96" spans="25:36" ht="14.25">
      <c r="Y96" s="92"/>
      <c r="Z96" s="370">
        <v>23</v>
      </c>
      <c r="AA96" s="78" t="str">
        <f>CONCATENATE(RESIDENZIALE!$A77,"; ",RESIDENZIALE!$B77,"; ",RESIDENZIALE!$C77,"; ")</f>
        <v>Zona C1; 1≤d.f.≤3; Urb.Secondaria; </v>
      </c>
      <c r="AB96" s="79">
        <v>15</v>
      </c>
      <c r="AC96" s="214"/>
      <c r="AD96" s="215"/>
      <c r="AE96" s="80" t="str">
        <f>CONCATENATE(DIREZIONALE!$A77,"; ",DIREZIONALE!$B77,"; ",DIREZIONALE!$C77,"; ")</f>
        <v>Zona C2_3; 1,5≤d.f.≤3; Urb.Secondaria; </v>
      </c>
      <c r="AF96" s="81">
        <v>28.9</v>
      </c>
      <c r="AG96" s="82" t="str">
        <f>CONCATENATE(COMMERCIALE!$A77,"; ",COMMERCIALE!$B77,"; ",COMMERCIALE!$C77,"; ")</f>
        <v>Zona C2_3; 1,5≤d.f.≤3; Urb.Secondaria; </v>
      </c>
      <c r="AH96" s="83">
        <v>21.68</v>
      </c>
      <c r="AI96" s="84" t="str">
        <f>CONCATENATE(TURISMO!$A77,"; ",TURISMO!$B77,"; ",TURISMO!$C77,"; ")</f>
        <v>Zona C2_3; 1,5≤d.f.≤3; Urb.Secondaria; </v>
      </c>
      <c r="AJ96" s="85">
        <v>15.25</v>
      </c>
    </row>
    <row r="97" spans="25:36" ht="14.25">
      <c r="Y97" s="92"/>
      <c r="Z97" s="370">
        <v>24</v>
      </c>
      <c r="AA97" s="78" t="str">
        <f>CONCATENATE(RESIDENZIALE!$A78,"; ",RESIDENZIALE!$B78,"; ",RESIDENZIALE!$C78,"; ")</f>
        <v>Zona C1; d.f.&lt;1; Urb.Primaria; </v>
      </c>
      <c r="AB97" s="79">
        <v>24.65</v>
      </c>
      <c r="AC97" s="214"/>
      <c r="AD97" s="215"/>
      <c r="AE97" s="80" t="str">
        <f>CONCATENATE(DIREZIONALE!$A78,"; ",DIREZIONALE!$B78,"; ",DIREZIONALE!$C78,"; ")</f>
        <v>Zona C2_3; d.f.&lt;1,5; Urb.Primaria; </v>
      </c>
      <c r="AF97" s="81">
        <v>69.87</v>
      </c>
      <c r="AG97" s="82" t="str">
        <f>CONCATENATE(COMMERCIALE!$A78,"; ",COMMERCIALE!$B78,"; ",COMMERCIALE!$C78,"; ")</f>
        <v>Zona C2_3; d.f.&lt;1,5; Urb.Primaria; </v>
      </c>
      <c r="AH97" s="83">
        <v>52.4</v>
      </c>
      <c r="AI97" s="84" t="str">
        <f>CONCATENATE(TURISMO!$A78,"; ",TURISMO!$B78,"; ",TURISMO!$C78,"; ")</f>
        <v>Zona C2_3; d.f.&lt;1,5; Urb.Primaria; </v>
      </c>
      <c r="AJ97" s="85">
        <v>21.17</v>
      </c>
    </row>
    <row r="98" spans="26:36" ht="14.25">
      <c r="Z98" s="370">
        <v>25</v>
      </c>
      <c r="AA98" s="78" t="str">
        <f>CONCATENATE(RESIDENZIALE!$A79,"; ",RESIDENZIALE!$B79,"; ",RESIDENZIALE!$C79,"; ")</f>
        <v>Zona C1; d.f.&lt;1; Urb.Secondaria; </v>
      </c>
      <c r="AB98" s="79">
        <v>15</v>
      </c>
      <c r="AE98" s="80" t="str">
        <f>CONCATENATE(DIREZIONALE!$A79,"; ",DIREZIONALE!$B79,"; ",DIREZIONALE!$C79,"; ")</f>
        <v>Zona C2_3; d.f.&lt;1,5; Urb.Secondaria; </v>
      </c>
      <c r="AF98" s="81">
        <v>28.9</v>
      </c>
      <c r="AG98" s="82" t="str">
        <f>CONCATENATE(COMMERCIALE!$A79,"; ",COMMERCIALE!$B79,"; ",COMMERCIALE!$C79,"; ")</f>
        <v>Zona C2_3; d.f.&lt;1,5; Urb.Secondaria; </v>
      </c>
      <c r="AH98" s="83">
        <v>21.68</v>
      </c>
      <c r="AI98" s="84" t="str">
        <f>CONCATENATE(TURISMO!$A79,"; ",TURISMO!$B79,"; ",TURISMO!$C79,"; ")</f>
        <v>Zona C2_3; d.f.&lt;1,5; Urb.Secondaria; </v>
      </c>
      <c r="AJ98" s="85">
        <v>15.25</v>
      </c>
    </row>
    <row r="99" spans="26:36" ht="14.25">
      <c r="Z99" s="370">
        <v>26</v>
      </c>
      <c r="AA99" s="78" t="str">
        <f>CONCATENATE(RESIDENZIALE!$A80,"; ",RESIDENZIALE!$B80,"; ",RESIDENZIALE!$C80,"; ")</f>
        <v>Zona C1; d.f.≥3; Urb.Primaria; </v>
      </c>
      <c r="AB99" s="79">
        <v>8.22</v>
      </c>
      <c r="AE99" s="80" t="str">
        <f>CONCATENATE(DIREZIONALE!$A80,"; ",DIREZIONALE!$B80,"; ",DIREZIONALE!$C80,"; ")</f>
        <v>Zona C2_3; d.f.≥3; Urb.Primaria; </v>
      </c>
      <c r="AF99" s="81">
        <v>21.17</v>
      </c>
      <c r="AG99" s="82" t="str">
        <f>CONCATENATE(COMMERCIALE!$A80,"; ",COMMERCIALE!$B80,"; ",COMMERCIALE!$C80,"; ")</f>
        <v>Zona C2_3; d.f.≥3; Urb.Primaria; </v>
      </c>
      <c r="AH99" s="83">
        <v>15.87</v>
      </c>
      <c r="AI99" s="84" t="str">
        <f>CONCATENATE(TURISMO!$A80,"; ",TURISMO!$B80,"; ",TURISMO!$C80,"; ")</f>
        <v>Zona C2_3; d.f.≥3; Urb.Primaria; </v>
      </c>
      <c r="AJ99" s="85">
        <v>12.06</v>
      </c>
    </row>
    <row r="100" spans="26:36" ht="14.25">
      <c r="Z100" s="370">
        <v>27</v>
      </c>
      <c r="AA100" s="78" t="str">
        <f>CONCATENATE(RESIDENZIALE!$A81,"; ",RESIDENZIALE!$B81,"; ",RESIDENZIALE!$C81,"; ")</f>
        <v>Zona C1; d.f.≥3; Urb.Secondaria; </v>
      </c>
      <c r="AB100" s="79">
        <v>15</v>
      </c>
      <c r="AE100" s="80" t="str">
        <f>CONCATENATE(DIREZIONALE!$A81,"; ",DIREZIONALE!$B81,"; ",DIREZIONALE!$C81,"; ")</f>
        <v>Zona C2_3; d.f.≥3; Urb.Secondaria; </v>
      </c>
      <c r="AF100" s="81">
        <v>28.9</v>
      </c>
      <c r="AG100" s="82" t="str">
        <f>CONCATENATE(COMMERCIALE!$A81,"; ",COMMERCIALE!$B81,"; ",COMMERCIALE!$C81,"; ")</f>
        <v>Zona C2_3; d.f.≥3; Urb.Secondaria; </v>
      </c>
      <c r="AH100" s="83">
        <v>21.68</v>
      </c>
      <c r="AI100" s="84" t="str">
        <f>CONCATENATE(TURISMO!$A81,"; ",TURISMO!$B81,"; ",TURISMO!$C81,"; ")</f>
        <v>Zona C2_3; d.f.≥3; Urb.Secondaria; </v>
      </c>
      <c r="AJ100" s="85">
        <v>15.25</v>
      </c>
    </row>
    <row r="101" spans="26:36" ht="14.25">
      <c r="Z101" s="370">
        <v>28</v>
      </c>
      <c r="AA101" s="78" t="str">
        <f>CONCATENATE(RESIDENZIALE!$A82,"; ",RESIDENZIALE!$B82,"; ",RESIDENZIALE!$C82,"; ")</f>
        <v>Zona C1_1; 1≤d.f.≤3; Urb.Primaria; </v>
      </c>
      <c r="AB101" s="79">
        <v>11.71</v>
      </c>
      <c r="AE101" s="80" t="str">
        <f>CONCATENATE(DIREZIONALE!$A82,"; ",DIREZIONALE!$B82,"; ",DIREZIONALE!$C82,"; ")</f>
        <v>Zona C2a; 1,5≤d.f.≤3; Urb.Primaria; </v>
      </c>
      <c r="AF101" s="81">
        <v>42.56</v>
      </c>
      <c r="AG101" s="82" t="str">
        <f>CONCATENATE(COMMERCIALE!$A82,"; ",COMMERCIALE!$B82,"; ",COMMERCIALE!$C82,"; ")</f>
        <v>Zona C2a; 1,5≤d.f.≤3; Urb.Primaria; </v>
      </c>
      <c r="AH101" s="83">
        <v>31.92</v>
      </c>
      <c r="AI101" s="84" t="str">
        <f>CONCATENATE(TURISMO!$A82,"; ",TURISMO!$B82,"; ",TURISMO!$C82,"; ")</f>
        <v>Zona C2a; 1,5≤d.f.≤3; Urb.Primaria; </v>
      </c>
      <c r="AJ101" s="85">
        <v>12.06</v>
      </c>
    </row>
    <row r="102" spans="25:36" ht="14.25">
      <c r="Y102" s="92"/>
      <c r="Z102" s="370">
        <v>29</v>
      </c>
      <c r="AA102" s="78" t="str">
        <f>CONCATENATE(RESIDENZIALE!$A83,"; ",RESIDENZIALE!$B83,"; ",RESIDENZIALE!$C83,"; ")</f>
        <v>Zona C1_1; 1≤d.f.≤3; Urb.Secondaria; </v>
      </c>
      <c r="AB102" s="79">
        <v>15</v>
      </c>
      <c r="AE102" s="80" t="str">
        <f>CONCATENATE(DIREZIONALE!$A83,"; ",DIREZIONALE!$B83,"; ",DIREZIONALE!$C83,"; ")</f>
        <v>Zona C2a; 1,5≤d.f.≤3; Urb.Secondaria; </v>
      </c>
      <c r="AF102" s="81">
        <v>28.9</v>
      </c>
      <c r="AG102" s="82" t="str">
        <f>CONCATENATE(COMMERCIALE!$A83,"; ",COMMERCIALE!$B83,"; ",COMMERCIALE!$C83,"; ")</f>
        <v>Zona C2a; 1,5≤d.f.≤3; Urb.Secondaria; </v>
      </c>
      <c r="AH102" s="83">
        <v>21.68</v>
      </c>
      <c r="AI102" s="84" t="str">
        <f>CONCATENATE(TURISMO!$A83,"; ",TURISMO!$B83,"; ",TURISMO!$C83,"; ")</f>
        <v>Zona C2a; 1,5≤d.f.≤3; Urb.Secondaria; </v>
      </c>
      <c r="AJ102" s="85">
        <v>15.25</v>
      </c>
    </row>
    <row r="103" spans="25:36" ht="14.25">
      <c r="Y103" s="92"/>
      <c r="Z103" s="370">
        <v>30</v>
      </c>
      <c r="AA103" s="78" t="str">
        <f>CONCATENATE(RESIDENZIALE!$A84,"; ",RESIDENZIALE!$B84,"; ",RESIDENZIALE!$C84,"; ")</f>
        <v>Zona C1_1; d.f.&lt;1; Urb.Primaria; </v>
      </c>
      <c r="AB103" s="79">
        <v>24.65</v>
      </c>
      <c r="AE103" s="80" t="str">
        <f>CONCATENATE(DIREZIONALE!$A84,"; ",DIREZIONALE!$B84,"; ",DIREZIONALE!$C84,"; ")</f>
        <v>Zona C2a; d.f.&lt;1,5; Urb.Primaria; </v>
      </c>
      <c r="AF103" s="81">
        <v>69.87</v>
      </c>
      <c r="AG103" s="82" t="str">
        <f>CONCATENATE(COMMERCIALE!$A84,"; ",COMMERCIALE!$B84,"; ",COMMERCIALE!$C84,"; ")</f>
        <v>Zona C2a; d.f.&lt;1,5; Urb.Primaria; </v>
      </c>
      <c r="AH103" s="83">
        <v>52.4</v>
      </c>
      <c r="AI103" s="84" t="str">
        <f>CONCATENATE(TURISMO!$A84,"; ",TURISMO!$B84,"; ",TURISMO!$C84,"; ")</f>
        <v>Zona C2a; d.f.&lt;1,5; Urb.Primaria; </v>
      </c>
      <c r="AJ103" s="85">
        <v>21.17</v>
      </c>
    </row>
    <row r="104" spans="26:36" ht="14.25">
      <c r="Z104" s="370">
        <v>31</v>
      </c>
      <c r="AA104" s="78" t="str">
        <f>CONCATENATE(RESIDENZIALE!$A85,"; ",RESIDENZIALE!$B85,"; ",RESIDENZIALE!$C85,"; ")</f>
        <v>Zona C1_1; d.f.&lt;1; Urb.Secondaria; </v>
      </c>
      <c r="AB104" s="79">
        <v>15</v>
      </c>
      <c r="AE104" s="80" t="str">
        <f>CONCATENATE(DIREZIONALE!$A85,"; ",DIREZIONALE!$B85,"; ",DIREZIONALE!$C85,"; ")</f>
        <v>Zona C2a; d.f.&lt;1,5; Urb.Secondaria; </v>
      </c>
      <c r="AF104" s="81">
        <v>28.9</v>
      </c>
      <c r="AG104" s="82" t="str">
        <f>CONCATENATE(COMMERCIALE!$A85,"; ",COMMERCIALE!$B85,"; ",COMMERCIALE!$C85,"; ")</f>
        <v>Zona C2a; d.f.&lt;1,5; Urb.Secondaria; </v>
      </c>
      <c r="AH104" s="83">
        <v>21.68</v>
      </c>
      <c r="AI104" s="84" t="str">
        <f>CONCATENATE(TURISMO!$A85,"; ",TURISMO!$B85,"; ",TURISMO!$C85,"; ")</f>
        <v>Zona C2a; d.f.&lt;1,5; Urb.Secondaria; </v>
      </c>
      <c r="AJ104" s="85">
        <v>15.25</v>
      </c>
    </row>
    <row r="105" spans="26:36" ht="14.25">
      <c r="Z105" s="370">
        <v>32</v>
      </c>
      <c r="AA105" s="78" t="str">
        <f>CONCATENATE(RESIDENZIALE!$A86,"; ",RESIDENZIALE!$B86,"; ",RESIDENZIALE!$C86,"; ")</f>
        <v>Zona C1_1; d.f.≥3; Urb.Primaria; </v>
      </c>
      <c r="AB105" s="79">
        <v>8.22</v>
      </c>
      <c r="AE105" s="80" t="str">
        <f>CONCATENATE(DIREZIONALE!$A86,"; ",DIREZIONALE!$B86,"; ",DIREZIONALE!$C86,"; ")</f>
        <v>Zona C2a; d.f.≥3; Urb.Primaria; </v>
      </c>
      <c r="AF105" s="81">
        <v>21.17</v>
      </c>
      <c r="AG105" s="82" t="str">
        <f>CONCATENATE(COMMERCIALE!$A86,"; ",COMMERCIALE!$B86,"; ",COMMERCIALE!$C86,"; ")</f>
        <v>Zona C2a; d.f.≥3; Urb.Primaria; </v>
      </c>
      <c r="AH105" s="83">
        <v>15.87</v>
      </c>
      <c r="AI105" s="84" t="str">
        <f>CONCATENATE(TURISMO!$A86,"; ",TURISMO!$B86,"; ",TURISMO!$C86,"; ")</f>
        <v>Zona C2a; d.f.≥3; Urb.Primaria; </v>
      </c>
      <c r="AJ105" s="85">
        <v>12.06</v>
      </c>
    </row>
    <row r="106" spans="26:36" ht="14.25">
      <c r="Z106" s="370">
        <v>33</v>
      </c>
      <c r="AA106" s="78" t="str">
        <f>CONCATENATE(RESIDENZIALE!$A87,"; ",RESIDENZIALE!$B87,"; ",RESIDENZIALE!$C87,"; ")</f>
        <v>Zona C1_1; d.f.≥3; Urb.Secondaria; </v>
      </c>
      <c r="AB106" s="79">
        <v>15</v>
      </c>
      <c r="AE106" s="80" t="str">
        <f>CONCATENATE(DIREZIONALE!$A87,"; ",DIREZIONALE!$B87,"; ",DIREZIONALE!$C87,"; ")</f>
        <v>Zona C2a; d.f.≥3; Urb.Secondaria; </v>
      </c>
      <c r="AF106" s="81">
        <v>28.9</v>
      </c>
      <c r="AG106" s="82" t="str">
        <f>CONCATENATE(COMMERCIALE!$A87,"; ",COMMERCIALE!$B87,"; ",COMMERCIALE!$C87,"; ")</f>
        <v>Zona C2a; d.f.≥3; Urb.Secondaria; </v>
      </c>
      <c r="AH106" s="83">
        <v>21.68</v>
      </c>
      <c r="AI106" s="84" t="str">
        <f>CONCATENATE(TURISMO!$A87,"; ",TURISMO!$B87,"; ",TURISMO!$C87,"; ")</f>
        <v>Zona C2a; d.f.≥3; Urb.Secondaria; </v>
      </c>
      <c r="AJ106" s="85">
        <v>15.25</v>
      </c>
    </row>
    <row r="107" spans="26:36" ht="14.25">
      <c r="Z107" s="370">
        <v>34</v>
      </c>
      <c r="AA107" s="78" t="str">
        <f>CONCATENATE(RESIDENZIALE!$A88,"; ",RESIDENZIALE!$B88,"; ",RESIDENZIALE!$C88,"; ")</f>
        <v>Zona C2_1; 1≤d.f.≤3; Urb.Primaria; </v>
      </c>
      <c r="AB107" s="79">
        <v>11.71</v>
      </c>
      <c r="AE107" s="80" t="str">
        <f>CONCATENATE(DIREZIONALE!$A88,"; ",DIREZIONALE!$B88,"; ",DIREZIONALE!$C88,"; ")</f>
        <v>Zona D1; 1,5≤d.f.≤3; Urb.Primaria; </v>
      </c>
      <c r="AF107" s="81">
        <v>42.56</v>
      </c>
      <c r="AG107" s="82" t="str">
        <f>CONCATENATE(COMMERCIALE!$A88,"; ",COMMERCIALE!$B88,"; ",COMMERCIALE!$C88,"; ")</f>
        <v>Zona D1; 1,5≤d.f.≤3; Urb.Primaria; </v>
      </c>
      <c r="AH107" s="83">
        <v>42.56</v>
      </c>
      <c r="AI107" s="84" t="str">
        <f>CONCATENATE(TURISMO!$A88,"; ",TURISMO!$B88,"; ",TURISMO!$C88,"; ")</f>
        <v>Zona D1; 1,5≤d.f.≤3; Urb.Primaria; </v>
      </c>
      <c r="AJ107" s="85">
        <v>12.06</v>
      </c>
    </row>
    <row r="108" spans="25:36" ht="14.25">
      <c r="Y108" s="92"/>
      <c r="Z108" s="370">
        <v>35</v>
      </c>
      <c r="AA108" s="78" t="str">
        <f>CONCATENATE(RESIDENZIALE!$A89,"; ",RESIDENZIALE!$B89,"; ",RESIDENZIALE!$C89,"; ")</f>
        <v>Zona C2_1; 1≤d.f.≤3; Urb.Secondaria; </v>
      </c>
      <c r="AB108" s="79">
        <v>15</v>
      </c>
      <c r="AE108" s="80" t="str">
        <f>CONCATENATE(DIREZIONALE!$A89,"; ",DIREZIONALE!$B89,"; ",DIREZIONALE!$C89,"; ")</f>
        <v>Zona D1; 1,5≤d.f.≤3; Urb.Secondaria; </v>
      </c>
      <c r="AF108" s="81">
        <v>28.9</v>
      </c>
      <c r="AG108" s="82" t="str">
        <f>CONCATENATE(COMMERCIALE!$A89,"; ",COMMERCIALE!$B89,"; ",COMMERCIALE!$C89,"; ")</f>
        <v>Zona D1; 1,5≤d.f.≤3; Urb.Secondaria; </v>
      </c>
      <c r="AH108" s="83">
        <v>28.9</v>
      </c>
      <c r="AI108" s="84" t="str">
        <f>CONCATENATE(TURISMO!$A89,"; ",TURISMO!$B89,"; ",TURISMO!$C89,"; ")</f>
        <v>Zona D1; 1,5≤d.f.≤3; Urb.Secondaria; </v>
      </c>
      <c r="AJ108" s="85">
        <v>15.25</v>
      </c>
    </row>
    <row r="109" spans="25:36" ht="14.25">
      <c r="Y109" s="92"/>
      <c r="Z109" s="370">
        <v>36</v>
      </c>
      <c r="AA109" s="78" t="str">
        <f>CONCATENATE(RESIDENZIALE!$A90,"; ",RESIDENZIALE!$B90,"; ",RESIDENZIALE!$C90,"; ")</f>
        <v>Zona C2_1; d.f.&lt;1; Urb.Primaria; </v>
      </c>
      <c r="AB109" s="79">
        <v>24.65</v>
      </c>
      <c r="AE109" s="80" t="str">
        <f>CONCATENATE(DIREZIONALE!$A90,"; ",DIREZIONALE!$B90,"; ",DIREZIONALE!$C90,"; ")</f>
        <v>Zona D1; d.f.≥3; Urb.Primaria; </v>
      </c>
      <c r="AF109" s="81">
        <v>21.17</v>
      </c>
      <c r="AG109" s="82" t="str">
        <f>CONCATENATE(COMMERCIALE!$A90,"; ",COMMERCIALE!$B90,"; ",COMMERCIALE!$C90,"; ")</f>
        <v>Zona D1; d.f.≥3; Urb.Primaria; </v>
      </c>
      <c r="AH109" s="83">
        <v>21.17</v>
      </c>
      <c r="AI109" s="84" t="str">
        <f>CONCATENATE(TURISMO!$A90,"; ",TURISMO!$B90,"; ",TURISMO!$C90,"; ")</f>
        <v>Zona D1; d.f.≥3; Urb.Primaria; </v>
      </c>
      <c r="AJ109" s="85">
        <v>12.06</v>
      </c>
    </row>
    <row r="110" spans="26:36" ht="14.25">
      <c r="Z110" s="370">
        <v>37</v>
      </c>
      <c r="AA110" s="78" t="str">
        <f>CONCATENATE(RESIDENZIALE!$A91,"; ",RESIDENZIALE!$B91,"; ",RESIDENZIALE!$C91,"; ")</f>
        <v>Zona C2_1; d.f.&lt;1; Urb.Secondaria; </v>
      </c>
      <c r="AB110" s="79">
        <v>15</v>
      </c>
      <c r="AE110" s="80" t="str">
        <f>CONCATENATE(DIREZIONALE!$A91,"; ",DIREZIONALE!$B91,"; ",DIREZIONALE!$C91,"; ")</f>
        <v>Zona D1; d.f.≥3; Urb.Secondaria; </v>
      </c>
      <c r="AF110" s="81">
        <v>28.9</v>
      </c>
      <c r="AG110" s="82" t="str">
        <f>CONCATENATE(COMMERCIALE!$A91,"; ",COMMERCIALE!$B91,"; ",COMMERCIALE!$C91,"; ")</f>
        <v>Zona D1; d.f.≥3; Urb.Secondaria; </v>
      </c>
      <c r="AH110" s="83">
        <v>28.9</v>
      </c>
      <c r="AI110" s="84" t="str">
        <f>CONCATENATE(TURISMO!$A91,"; ",TURISMO!$B91,"; ",TURISMO!$C91,"; ")</f>
        <v>Zona D1; d.f.≥3; Urb.Secondaria; </v>
      </c>
      <c r="AJ110" s="85">
        <v>15.25</v>
      </c>
    </row>
    <row r="111" spans="26:36" ht="14.25">
      <c r="Z111" s="370">
        <v>38</v>
      </c>
      <c r="AA111" s="78" t="str">
        <f>CONCATENATE(RESIDENZIALE!$A92,"; ",RESIDENZIALE!$B92,"; ",RESIDENZIALE!$C92,"; ")</f>
        <v>Zona C2_1; d.f.≥3; Urb.Primaria; </v>
      </c>
      <c r="AB111" s="79">
        <v>8.22</v>
      </c>
      <c r="AE111" s="80" t="str">
        <f>CONCATENATE(DIREZIONALE!$A92,"; ",DIREZIONALE!$B92,"; ",DIREZIONALE!$C92,"; ")</f>
        <v>Zona D2; 1,5≤d.f.≤3; Urb.Primaria; </v>
      </c>
      <c r="AF111" s="81">
        <v>42.56</v>
      </c>
      <c r="AG111" s="82" t="str">
        <f>CONCATENATE(COMMERCIALE!$A92,"; ",COMMERCIALE!$B92,"; ",COMMERCIALE!$C92,"; ")</f>
        <v>Zona D2; 1,5≤d.f.≤3; Urb.Primaria; </v>
      </c>
      <c r="AH111" s="83">
        <v>42.56</v>
      </c>
      <c r="AI111" s="84" t="str">
        <f>CONCATENATE(TURISMO!$A92,"; ",TURISMO!$B92,"; ",TURISMO!$C92,"; ")</f>
        <v>Zona D2; 1,5≤d.f.≤3; Urb.Primaria; </v>
      </c>
      <c r="AJ111" s="85">
        <v>12.06</v>
      </c>
    </row>
    <row r="112" spans="26:36" ht="14.25">
      <c r="Z112" s="370">
        <v>39</v>
      </c>
      <c r="AA112" s="78" t="str">
        <f>CONCATENATE(RESIDENZIALE!$A93,"; ",RESIDENZIALE!$B93,"; ",RESIDENZIALE!$C93,"; ")</f>
        <v>Zona C2_1; d.f.≥3; Urb.Secondaria; </v>
      </c>
      <c r="AB112" s="79">
        <v>15</v>
      </c>
      <c r="AE112" s="80" t="str">
        <f>CONCATENATE(DIREZIONALE!$A93,"; ",DIREZIONALE!$B93,"; ",DIREZIONALE!$C93,"; ")</f>
        <v>Zona D2; 1,5≤d.f.≤3; Urb.Secondaria; </v>
      </c>
      <c r="AF112" s="81">
        <v>28.9</v>
      </c>
      <c r="AG112" s="82" t="str">
        <f>CONCATENATE(COMMERCIALE!$A93,"; ",COMMERCIALE!$B93,"; ",COMMERCIALE!$C93,"; ")</f>
        <v>Zona D2; 1,5≤d.f.≤3; Urb.Secondaria; </v>
      </c>
      <c r="AH112" s="83">
        <v>28.9</v>
      </c>
      <c r="AI112" s="84" t="str">
        <f>CONCATENATE(TURISMO!$A93,"; ",TURISMO!$B93,"; ",TURISMO!$C93,"; ")</f>
        <v>Zona D2; 1,5≤d.f.≤3; Urb.Secondaria; </v>
      </c>
      <c r="AJ112" s="85">
        <v>15.25</v>
      </c>
    </row>
    <row r="113" spans="26:36" ht="14.25">
      <c r="Z113" s="379">
        <v>40</v>
      </c>
      <c r="AA113" s="78" t="str">
        <f>CONCATENATE(RESIDENZIALE!$A94,"; ",RESIDENZIALE!$B94,"; ",RESIDENZIALE!$C94,"; ")</f>
        <v>Zona C2_2; 1≤d.f.≤3; Urb.Primaria; </v>
      </c>
      <c r="AB113" s="79">
        <v>11.71</v>
      </c>
      <c r="AE113" s="80" t="str">
        <f>CONCATENATE(DIREZIONALE!$A94,"; ",DIREZIONALE!$B94,"; ",DIREZIONALE!$C94,"; ")</f>
        <v>Zona D2; d.f.≥3; Urb.Primaria; </v>
      </c>
      <c r="AF113" s="81">
        <v>21.17</v>
      </c>
      <c r="AG113" s="82" t="str">
        <f>CONCATENATE(COMMERCIALE!$A94,"; ",COMMERCIALE!$B94,"; ",COMMERCIALE!$C94,"; ")</f>
        <v>Zona D2; d.f.≥3; Urb.Primaria; </v>
      </c>
      <c r="AH113" s="83">
        <v>21.17</v>
      </c>
      <c r="AI113" s="84" t="str">
        <f>CONCATENATE(TURISMO!$A94,"; ",TURISMO!$B94,"; ",TURISMO!$C94,"; ")</f>
        <v>Zona D2; d.f.≥3; Urb.Primaria; </v>
      </c>
      <c r="AJ113" s="85">
        <v>12.06</v>
      </c>
    </row>
    <row r="114" spans="25:36" ht="14.25">
      <c r="Y114" s="92"/>
      <c r="Z114" s="220"/>
      <c r="AA114" s="78" t="str">
        <f>CONCATENATE(RESIDENZIALE!$A95,"; ",RESIDENZIALE!$B95,"; ",RESIDENZIALE!$C95,"; ")</f>
        <v>Zona C2_2; 1≤d.f.≤3; Urb.Secondaria; </v>
      </c>
      <c r="AB114" s="79">
        <v>15</v>
      </c>
      <c r="AE114" s="80" t="str">
        <f>CONCATENATE(DIREZIONALE!$A95,"; ",DIREZIONALE!$B95,"; ",DIREZIONALE!$C95,"; ")</f>
        <v>Zona D2; d.f.≥3; Urb.Secondaria; </v>
      </c>
      <c r="AF114" s="81">
        <v>28.9</v>
      </c>
      <c r="AG114" s="82" t="str">
        <f>CONCATENATE(COMMERCIALE!$A95,"; ",COMMERCIALE!$B95,"; ",COMMERCIALE!$C95,"; ")</f>
        <v>Zona D2; d.f.≥3; Urb.Secondaria; </v>
      </c>
      <c r="AH114" s="83">
        <v>28.9</v>
      </c>
      <c r="AI114" s="84" t="str">
        <f>CONCATENATE(TURISMO!$A95,"; ",TURISMO!$B95,"; ",TURISMO!$C95,"; ")</f>
        <v>Zona D2; d.f.≥3; Urb.Secondaria; </v>
      </c>
      <c r="AJ114" s="85">
        <v>15.25</v>
      </c>
    </row>
    <row r="115" spans="25:36" ht="14.25">
      <c r="Y115" s="92"/>
      <c r="Z115" s="221"/>
      <c r="AA115" s="78" t="str">
        <f>CONCATENATE(RESIDENZIALE!$A96,"; ",RESIDENZIALE!$B96,"; ",RESIDENZIALE!$C96,"; ")</f>
        <v>Zona C2_2; d.f.&lt;1; Urb.Primaria; </v>
      </c>
      <c r="AB115" s="79">
        <v>24.65</v>
      </c>
      <c r="AE115" s="80" t="str">
        <f>CONCATENATE(DIREZIONALE!$A96,"; ",DIREZIONALE!$B96,"; ",DIREZIONALE!$C96,"; ")</f>
        <v>Zona D3; 1,5≤d.f.≤3; Urb.Primaria; </v>
      </c>
      <c r="AF115" s="81">
        <v>42.56</v>
      </c>
      <c r="AG115" s="82" t="str">
        <f>CONCATENATE(COMMERCIALE!$A96,"; ",COMMERCIALE!$B96,"; ",COMMERCIALE!$C96,"; ")</f>
        <v>Zona D3; 1,5≤d.f.≤3; Urb.Primaria; </v>
      </c>
      <c r="AH115" s="83">
        <v>42.56</v>
      </c>
      <c r="AI115" s="84" t="str">
        <f>CONCATENATE(TURISMO!$A96,"; ",TURISMO!$B96,"; ",TURISMO!$C96,"; ")</f>
        <v>Zona D3; 1,5≤d.f.≤3; Urb.Primaria; </v>
      </c>
      <c r="AJ115" s="85">
        <v>12.06</v>
      </c>
    </row>
    <row r="116" spans="26:36" ht="14.25">
      <c r="Z116" s="221"/>
      <c r="AA116" s="78" t="str">
        <f>CONCATENATE(RESIDENZIALE!$A97,"; ",RESIDENZIALE!$B97,"; ",RESIDENZIALE!$C97,"; ")</f>
        <v>Zona C2_2; d.f.&lt;1; Urb.Secondaria; </v>
      </c>
      <c r="AB116" s="79">
        <v>15</v>
      </c>
      <c r="AE116" s="80" t="str">
        <f>CONCATENATE(DIREZIONALE!$A97,"; ",DIREZIONALE!$B97,"; ",DIREZIONALE!$C97,"; ")</f>
        <v>Zona D3; 1,5≤d.f.≤3; Urb.Secondaria; </v>
      </c>
      <c r="AF116" s="81">
        <v>28.9</v>
      </c>
      <c r="AG116" s="82" t="str">
        <f>CONCATENATE(COMMERCIALE!$A97,"; ",COMMERCIALE!$B97,"; ",COMMERCIALE!$C97,"; ")</f>
        <v>Zona D3; 1,5≤d.f.≤3; Urb.Secondaria; </v>
      </c>
      <c r="AH116" s="83">
        <v>28.9</v>
      </c>
      <c r="AI116" s="84" t="str">
        <f>CONCATENATE(TURISMO!$A97,"; ",TURISMO!$B97,"; ",TURISMO!$C97,"; ")</f>
        <v>Zona D3; 1,5≤d.f.≤3; Urb.Secondaria; </v>
      </c>
      <c r="AJ116" s="85">
        <v>15.25</v>
      </c>
    </row>
    <row r="117" spans="26:36" ht="14.25">
      <c r="Z117" s="221"/>
      <c r="AA117" s="78" t="str">
        <f>CONCATENATE(RESIDENZIALE!$A98,"; ",RESIDENZIALE!$B98,"; ",RESIDENZIALE!$C98,"; ")</f>
        <v>Zona C2_2; d.f.≥3; Urb.Primaria; </v>
      </c>
      <c r="AB117" s="79">
        <v>8.22</v>
      </c>
      <c r="AE117" s="80" t="str">
        <f>CONCATENATE(DIREZIONALE!$A98,"; ",DIREZIONALE!$B98,"; ",DIREZIONALE!$C98,"; ")</f>
        <v>Zona D3; d.f.≥3; Urb.Primaria; </v>
      </c>
      <c r="AF117" s="81">
        <v>21.17</v>
      </c>
      <c r="AG117" s="82" t="str">
        <f>CONCATENATE(COMMERCIALE!$A98,"; ",COMMERCIALE!$B98,"; ",COMMERCIALE!$C98,"; ")</f>
        <v>Zona D3; d.f.≥3; Urb.Primaria; </v>
      </c>
      <c r="AH117" s="83">
        <v>21.17</v>
      </c>
      <c r="AI117" s="84" t="str">
        <f>CONCATENATE(TURISMO!$A98,"; ",TURISMO!$B98,"; ",TURISMO!$C98,"; ")</f>
        <v>Zona D3; d.f.≥3; Urb.Primaria; </v>
      </c>
      <c r="AJ117" s="85">
        <v>12.06</v>
      </c>
    </row>
    <row r="118" spans="26:36" ht="14.25">
      <c r="Z118" s="221"/>
      <c r="AA118" s="78" t="str">
        <f>CONCATENATE(RESIDENZIALE!$A99,"; ",RESIDENZIALE!$B99,"; ",RESIDENZIALE!$C99,"; ")</f>
        <v>Zona C2_2; d.f.≥3; Urb.Secondaria; </v>
      </c>
      <c r="AB118" s="79">
        <v>15</v>
      </c>
      <c r="AE118" s="80" t="str">
        <f>CONCATENATE(DIREZIONALE!$A99,"; ",DIREZIONALE!$B99,"; ",DIREZIONALE!$C99,"; ")</f>
        <v>Zona D3; d.f.≥3; Urb.Secondaria; </v>
      </c>
      <c r="AF118" s="81">
        <v>28.9</v>
      </c>
      <c r="AG118" s="82" t="str">
        <f>CONCATENATE(COMMERCIALE!$A99,"; ",COMMERCIALE!$B99,"; ",COMMERCIALE!$C99,"; ")</f>
        <v>Zona D3; d.f.≥3; Urb.Secondaria; </v>
      </c>
      <c r="AH118" s="83">
        <v>28.9</v>
      </c>
      <c r="AI118" s="84" t="str">
        <f>CONCATENATE(TURISMO!$A99,"; ",TURISMO!$B99,"; ",TURISMO!$C99,"; ")</f>
        <v>Zona D3; d.f.≥3; Urb.Secondaria; </v>
      </c>
      <c r="AJ118" s="85">
        <v>15.25</v>
      </c>
    </row>
    <row r="119" spans="26:36" ht="14.25">
      <c r="Z119" s="221"/>
      <c r="AA119" s="78" t="str">
        <f>CONCATENATE(RESIDENZIALE!$A100,"; ",RESIDENZIALE!$B100,"; ",RESIDENZIALE!$C100,"; ")</f>
        <v>Zona C2_3; 1≤d.f.≤3; Urb.Primaria; </v>
      </c>
      <c r="AB119" s="79">
        <v>11.71</v>
      </c>
      <c r="AE119" s="80" t="str">
        <f>CONCATENATE(DIREZIONALE!$A100,"; ",DIREZIONALE!$B100,"; ",DIREZIONALE!$C100,"; ")</f>
        <v>Zona D5; 1,5≤d.f.≤3; Urb.Primaria; </v>
      </c>
      <c r="AF119" s="81">
        <v>42.56</v>
      </c>
      <c r="AG119" s="82" t="str">
        <f>CONCATENATE(COMMERCIALE!$A100,"; ",COMMERCIALE!$B100,"; ",COMMERCIALE!$C100,"; ")</f>
        <v>Zona D5; 1,5≤d.f.≤3; Urb.Primaria; </v>
      </c>
      <c r="AH119" s="83">
        <v>42.56</v>
      </c>
      <c r="AI119" s="84" t="str">
        <f>CONCATENATE(TURISMO!$A100,"; ",TURISMO!$B100,"; ",TURISMO!$C100,"; ")</f>
        <v>Zona D5; 1,5≤d.f.≤3; Urb.Primaria; </v>
      </c>
      <c r="AJ119" s="85">
        <v>12.06</v>
      </c>
    </row>
    <row r="120" spans="25:36" ht="14.25">
      <c r="Y120" s="92"/>
      <c r="Z120" s="221"/>
      <c r="AA120" s="78" t="str">
        <f>CONCATENATE(RESIDENZIALE!$A101,"; ",RESIDENZIALE!$B101,"; ",RESIDENZIALE!$C101,"; ")</f>
        <v>Zona C2_3; 1≤d.f.≤3; Urb.Secondaria; </v>
      </c>
      <c r="AB120" s="79">
        <v>15</v>
      </c>
      <c r="AE120" s="80" t="str">
        <f>CONCATENATE(DIREZIONALE!$A101,"; ",DIREZIONALE!$B101,"; ",DIREZIONALE!$C101,"; ")</f>
        <v>Zona D5; 1,5≤d.f.≤3; Urb.Secondaria; </v>
      </c>
      <c r="AF120" s="81">
        <v>28.9</v>
      </c>
      <c r="AG120" s="82" t="str">
        <f>CONCATENATE(COMMERCIALE!$A101,"; ",COMMERCIALE!$B101,"; ",COMMERCIALE!$C101,"; ")</f>
        <v>Zona D5; 1,5≤d.f.≤3; Urb.Secondaria; </v>
      </c>
      <c r="AH120" s="83">
        <v>28.9</v>
      </c>
      <c r="AI120" s="84" t="str">
        <f>CONCATENATE(TURISMO!$A101,"; ",TURISMO!$B101,"; ",TURISMO!$C101,"; ")</f>
        <v>Zona D5; 1,5≤d.f.≤3; Urb.Secondaria; </v>
      </c>
      <c r="AJ120" s="85">
        <v>15.25</v>
      </c>
    </row>
    <row r="121" spans="25:36" ht="14.25">
      <c r="Y121" s="92"/>
      <c r="Z121" s="221"/>
      <c r="AA121" s="78" t="str">
        <f>CONCATENATE(RESIDENZIALE!$A102,"; ",RESIDENZIALE!$B102,"; ",RESIDENZIALE!$C102,"; ")</f>
        <v>Zona C2_3; d.f.&lt;1; Urb.Primaria; </v>
      </c>
      <c r="AB121" s="79">
        <v>24.65</v>
      </c>
      <c r="AE121" s="80" t="str">
        <f>CONCATENATE(DIREZIONALE!$A102,"; ",DIREZIONALE!$B102,"; ",DIREZIONALE!$C102,"; ")</f>
        <v>Zona D5; d.f.≥3; Urb.Primaria; </v>
      </c>
      <c r="AF121" s="81">
        <v>21.17</v>
      </c>
      <c r="AG121" s="82" t="str">
        <f>CONCATENATE(COMMERCIALE!$A102,"; ",COMMERCIALE!$B102,"; ",COMMERCIALE!$C102,"; ")</f>
        <v>Zona D5; d.f.≥3; Urb.Primaria; </v>
      </c>
      <c r="AH121" s="83">
        <v>21.17</v>
      </c>
      <c r="AI121" s="84" t="str">
        <f>CONCATENATE(TURISMO!$A102,"; ",TURISMO!$B102,"; ",TURISMO!$C102,"; ")</f>
        <v>Zona D5; d.f.≥3; Urb.Primaria; </v>
      </c>
      <c r="AJ121" s="85">
        <v>12.06</v>
      </c>
    </row>
    <row r="122" spans="26:36" ht="14.25">
      <c r="Z122" s="221"/>
      <c r="AA122" s="78" t="str">
        <f>CONCATENATE(RESIDENZIALE!$A103,"; ",RESIDENZIALE!$B103,"; ",RESIDENZIALE!$C103,"; ")</f>
        <v>Zona C2_3; d.f.&lt;1; Urb.Secondaria; </v>
      </c>
      <c r="AB122" s="79">
        <v>15</v>
      </c>
      <c r="AE122" s="80" t="str">
        <f>CONCATENATE(DIREZIONALE!$A103,"; ",DIREZIONALE!$B103,"; ",DIREZIONALE!$C103,"; ")</f>
        <v>Zona D5; d.f.≥3; Urb.Secondaria; </v>
      </c>
      <c r="AF122" s="81">
        <v>28.9</v>
      </c>
      <c r="AG122" s="82" t="str">
        <f>CONCATENATE(COMMERCIALE!$A103,"; ",COMMERCIALE!$B103,"; ",COMMERCIALE!$C103,"; ")</f>
        <v>Zona D5; d.f.≥3; Urb.Secondaria; </v>
      </c>
      <c r="AH122" s="83">
        <v>28.9</v>
      </c>
      <c r="AI122" s="84" t="str">
        <f>CONCATENATE(TURISMO!$A103,"; ",TURISMO!$B103,"; ",TURISMO!$C103,"; ")</f>
        <v>Zona D5; d.f.≥3; Urb.Secondaria; </v>
      </c>
      <c r="AJ122" s="85">
        <v>15.25</v>
      </c>
    </row>
    <row r="123" spans="26:36" ht="14.25">
      <c r="Z123" s="221"/>
      <c r="AA123" s="78" t="str">
        <f>CONCATENATE(RESIDENZIALE!$A104,"; ",RESIDENZIALE!$B104,"; ",RESIDENZIALE!$C104,"; ")</f>
        <v>Zona C2_3; d.f.≥3; Urb.Primaria; </v>
      </c>
      <c r="AB123" s="79">
        <v>8.22</v>
      </c>
      <c r="AE123" s="80" t="str">
        <f>CONCATENATE(DIREZIONALE!$A104,"; ",DIREZIONALE!$B104,"; ",DIREZIONALE!$C104,"; ")</f>
        <v>Zona D6; 1,5≤d.f.≤3; Urb.Primaria; </v>
      </c>
      <c r="AF123" s="81">
        <v>42.56</v>
      </c>
      <c r="AG123" s="82" t="str">
        <f>CONCATENATE(COMMERCIALE!$A104,"; ",COMMERCIALE!$B104,"; ",COMMERCIALE!$C104,"; ")</f>
        <v>Zona D6; 1,5≤d.f.≤3; Urb.Primaria; </v>
      </c>
      <c r="AH123" s="83">
        <v>42.56</v>
      </c>
      <c r="AI123" s="84" t="str">
        <f>CONCATENATE(TURISMO!$A104,"; ",TURISMO!$B104,"; ",TURISMO!$C104,"; ")</f>
        <v>Zona D6; 1,5≤d.f.≤3; Urb.Primaria; </v>
      </c>
      <c r="AJ123" s="85">
        <v>12.06</v>
      </c>
    </row>
    <row r="124" spans="27:36" ht="14.25">
      <c r="AA124" s="78" t="str">
        <f>CONCATENATE(RESIDENZIALE!$A105,"; ",RESIDENZIALE!$B105,"; ",RESIDENZIALE!$C105,"; ")</f>
        <v>Zona C2_3; d.f.≥3; Urb.Secondaria; </v>
      </c>
      <c r="AB124" s="79">
        <v>15</v>
      </c>
      <c r="AE124" s="80" t="str">
        <f>CONCATENATE(DIREZIONALE!$A105,"; ",DIREZIONALE!$B105,"; ",DIREZIONALE!$C105,"; ")</f>
        <v>Zona D6; 1,5≤d.f.≤3; Urb.Secondaria; </v>
      </c>
      <c r="AF124" s="81">
        <v>28.9</v>
      </c>
      <c r="AG124" s="82" t="str">
        <f>CONCATENATE(COMMERCIALE!$A105,"; ",COMMERCIALE!$B105,"; ",COMMERCIALE!$C105,"; ")</f>
        <v>Zona D6; 1,5≤d.f.≤3; Urb.Secondaria; </v>
      </c>
      <c r="AH124" s="83">
        <v>28.9</v>
      </c>
      <c r="AI124" s="84" t="str">
        <f>CONCATENATE(TURISMO!$A105,"; ",TURISMO!$B105,"; ",TURISMO!$C105,"; ")</f>
        <v>Zona D6; 1,5≤d.f.≤3; Urb.Secondaria; </v>
      </c>
      <c r="AJ124" s="85">
        <v>15.25</v>
      </c>
    </row>
    <row r="125" spans="27:36" ht="14.25">
      <c r="AA125" s="78" t="str">
        <f>CONCATENATE(RESIDENZIALE!$A106,"; ",RESIDENZIALE!$B106,"; ",RESIDENZIALE!$C106,"; ")</f>
        <v>Zona C2a; 1≤d.f.≤3; Urb.Primaria; </v>
      </c>
      <c r="AB125" s="79">
        <v>11.71</v>
      </c>
      <c r="AE125" s="80" t="str">
        <f>CONCATENATE(DIREZIONALE!$A106,"; ",DIREZIONALE!$B106,"; ",DIREZIONALE!$C106,"; ")</f>
        <v>Zona D6; d.f.≥3; Urb.Primaria; </v>
      </c>
      <c r="AF125" s="81">
        <v>21.17</v>
      </c>
      <c r="AG125" s="82" t="str">
        <f>CONCATENATE(COMMERCIALE!$A106,"; ",COMMERCIALE!$B106,"; ",COMMERCIALE!$C106,"; ")</f>
        <v>Zona D6; d.f.≥3; Urb.Primaria; </v>
      </c>
      <c r="AH125" s="83">
        <v>21.17</v>
      </c>
      <c r="AI125" s="84" t="str">
        <f>CONCATENATE(TURISMO!$A106,"; ",TURISMO!$B106,"; ",TURISMO!$C106,"; ")</f>
        <v>Zona D6; d.f.≥3; Urb.Primaria; </v>
      </c>
      <c r="AJ125" s="85">
        <v>12.06</v>
      </c>
    </row>
    <row r="126" spans="25:36" ht="14.25">
      <c r="Y126" s="92"/>
      <c r="AA126" s="78" t="str">
        <f>CONCATENATE(RESIDENZIALE!$A107,"; ",RESIDENZIALE!$B107,"; ",RESIDENZIALE!$C107,"; ")</f>
        <v>Zona C2a; 1≤d.f.≤3; Urb.Secondaria; </v>
      </c>
      <c r="AB126" s="79">
        <v>15</v>
      </c>
      <c r="AE126" s="80" t="str">
        <f>CONCATENATE(DIREZIONALE!$A107,"; ",DIREZIONALE!$B107,"; ",DIREZIONALE!$C107,"; ")</f>
        <v>Zona D6; d.f.≥3; Urb.Secondaria; </v>
      </c>
      <c r="AF126" s="81">
        <v>28.9</v>
      </c>
      <c r="AG126" s="82" t="str">
        <f>CONCATENATE(COMMERCIALE!$A107,"; ",COMMERCIALE!$B107,"; ",COMMERCIALE!$C107,"; ")</f>
        <v>Zona D6; d.f.≥3; Urb.Secondaria; </v>
      </c>
      <c r="AH126" s="83">
        <v>28.9</v>
      </c>
      <c r="AI126" s="84" t="str">
        <f>CONCATENATE(TURISMO!$A107,"; ",TURISMO!$B107,"; ",TURISMO!$C107,"; ")</f>
        <v>Zona D6; d.f.≥3; Urb.Secondaria; </v>
      </c>
      <c r="AJ126" s="85">
        <v>15.25</v>
      </c>
    </row>
    <row r="127" spans="25:36" ht="14.25">
      <c r="Y127" s="92"/>
      <c r="AA127" s="78" t="str">
        <f>CONCATENATE(RESIDENZIALE!$A108,"; ",RESIDENZIALE!$B108,"; ",RESIDENZIALE!$C108,"; ")</f>
        <v>Zona C2a; d.f.&lt;1; Urb.Primaria; </v>
      </c>
      <c r="AB127" s="79">
        <v>24.65</v>
      </c>
      <c r="AE127" s="80" t="str">
        <f>CONCATENATE(DIREZIONALE!$A108,"; ",DIREZIONALE!$B108,"; ",DIREZIONALE!$C108,"; ")</f>
        <v>Zona E; 1,5≤d.f.≤3; Urb.Primaria; </v>
      </c>
      <c r="AF127" s="81">
        <v>38.42</v>
      </c>
      <c r="AG127" s="82" t="str">
        <f>CONCATENATE(COMMERCIALE!$A108,"; ",COMMERCIALE!$B108,"; ",COMMERCIALE!$C108,"; ")</f>
        <v>Zona E; 1,5≤d.f.≤3; Urb.Primaria; </v>
      </c>
      <c r="AH127" s="83">
        <v>38.42</v>
      </c>
      <c r="AI127" s="84" t="str">
        <f>CONCATENATE(TURISMO!$A108,"; ",TURISMO!$B108,"; ",TURISMO!$C108,"; ")</f>
        <v>Zona E; 1,5≤d.f.≤3; Urb.Primaria; </v>
      </c>
      <c r="AJ127" s="85">
        <v>6.7</v>
      </c>
    </row>
    <row r="128" spans="27:36" ht="14.25">
      <c r="AA128" s="78" t="str">
        <f>CONCATENATE(RESIDENZIALE!$A109,"; ",RESIDENZIALE!$B109,"; ",RESIDENZIALE!$C109,"; ")</f>
        <v>Zona C2a; d.f.&lt;1; Urb.Secondaria; </v>
      </c>
      <c r="AB128" s="79">
        <v>15</v>
      </c>
      <c r="AE128" s="80" t="str">
        <f>CONCATENATE(DIREZIONALE!$A109,"; ",DIREZIONALE!$B109,"; ",DIREZIONALE!$C109,"; ")</f>
        <v>Zona E; 1,5≤d.f.≤3; Urb.Secondaria; </v>
      </c>
      <c r="AF128" s="81">
        <v>26.09</v>
      </c>
      <c r="AG128" s="82" t="str">
        <f>CONCATENATE(COMMERCIALE!$A109,"; ",COMMERCIALE!$B109,"; ",COMMERCIALE!$C109,"; ")</f>
        <v>Zona E; 1,5≤d.f.≤3; Urb.Secondaria; </v>
      </c>
      <c r="AH128" s="83">
        <v>26.09</v>
      </c>
      <c r="AI128" s="84" t="str">
        <f>CONCATENATE(TURISMO!$A109,"; ",TURISMO!$B109,"; ",TURISMO!$C109,"; ")</f>
        <v>Zona E; 1,5≤d.f.≤3; Urb.Secondaria; </v>
      </c>
      <c r="AJ128" s="85">
        <v>8.47</v>
      </c>
    </row>
    <row r="129" spans="27:36" ht="14.25">
      <c r="AA129" s="78" t="str">
        <f>CONCATENATE(RESIDENZIALE!$A110,"; ",RESIDENZIALE!$B110,"; ",RESIDENZIALE!$C110,"; ")</f>
        <v>Zona C2a; d.f.≥3; Urb.Primaria; </v>
      </c>
      <c r="AB129" s="79">
        <v>8.22</v>
      </c>
      <c r="AE129" s="80" t="str">
        <f>CONCATENATE(DIREZIONALE!$A110,"; ",DIREZIONALE!$B110,"; ",DIREZIONALE!$C110,"; ")</f>
        <v>Zona E; d.f.&lt;1,5; Urb.Primaria; </v>
      </c>
      <c r="AF129" s="81">
        <v>63.08</v>
      </c>
      <c r="AG129" s="82" t="str">
        <f>CONCATENATE(COMMERCIALE!$A110,"; ",COMMERCIALE!$B110,"; ",COMMERCIALE!$C110,"; ")</f>
        <v>Zona E; d.f.&lt;1,5; Urb.Primaria; </v>
      </c>
      <c r="AH129" s="83">
        <v>63.08</v>
      </c>
      <c r="AI129" s="84" t="str">
        <f>CONCATENATE(TURISMO!$A110,"; ",TURISMO!$B110,"; ",TURISMO!$C110,"; ")</f>
        <v>Zona E; d.f.&lt;1,5; Urb.Primaria; </v>
      </c>
      <c r="AJ129" s="85">
        <v>11.76</v>
      </c>
    </row>
    <row r="130" spans="27:36" ht="14.25">
      <c r="AA130" s="78" t="str">
        <f>CONCATENATE(RESIDENZIALE!$A111,"; ",RESIDENZIALE!$B111,"; ",RESIDENZIALE!$C111,"; ")</f>
        <v>Zona C2a; d.f.≥3; Urb.Secondaria; </v>
      </c>
      <c r="AB130" s="79">
        <v>15</v>
      </c>
      <c r="AE130" s="80" t="str">
        <f>CONCATENATE(DIREZIONALE!$A111,"; ",DIREZIONALE!$B111,"; ",DIREZIONALE!$C111,"; ")</f>
        <v>Zona E; d.f.&lt;1,5; Urb.Secondaria; </v>
      </c>
      <c r="AF130" s="81">
        <v>26.09</v>
      </c>
      <c r="AG130" s="82" t="str">
        <f>CONCATENATE(COMMERCIALE!$A111,"; ",COMMERCIALE!$B111,"; ",COMMERCIALE!$C111,"; ")</f>
        <v>Zona E; d.f.&lt;1,5; Urb.Secondaria; </v>
      </c>
      <c r="AH130" s="83">
        <v>26.09</v>
      </c>
      <c r="AI130" s="84" t="str">
        <f>CONCATENATE(TURISMO!$A111,"; ",TURISMO!$B111,"; ",TURISMO!$C111,"; ")</f>
        <v>Zona E; d.f.&lt;1,5; Urb.Secondaria; </v>
      </c>
      <c r="AJ130" s="85">
        <v>8.47</v>
      </c>
    </row>
    <row r="131" spans="27:36" ht="14.25">
      <c r="AA131" s="78" t="str">
        <f>CONCATENATE(RESIDENZIALE!$A112,"; ",RESIDENZIALE!$B112,"; ",RESIDENZIALE!$C112,"; ")</f>
        <v>Zona E; 1≤d.f.≤3; Urb.Primaria; </v>
      </c>
      <c r="AB131" s="79">
        <v>9.91</v>
      </c>
      <c r="AE131" s="80" t="str">
        <f>CONCATENATE(DIREZIONALE!$A112,"; ",DIREZIONALE!$B112,"; ",DIREZIONALE!$C112,"; ")</f>
        <v>Zona F; 1,5≤d.f.≤3; Urb.Primaria; </v>
      </c>
      <c r="AF131" s="81">
        <v>35.47</v>
      </c>
      <c r="AG131" s="82" t="str">
        <f>CONCATENATE(COMMERCIALE!$A112,"; ",COMMERCIALE!$B112,"; ",COMMERCIALE!$C112,"; ")</f>
        <v>Zona F; 1,5≤d.f.≤3; Urb.Primaria; </v>
      </c>
      <c r="AH131" s="83">
        <v>35.47</v>
      </c>
      <c r="AI131" s="84" t="str">
        <f>CONCATENATE(TURISMO!$A112,"; ",TURISMO!$B112,"; ",TURISMO!$C112,"; ")</f>
        <v>Zona F; 1,5≤d.f.≤3; Urb.Primaria; </v>
      </c>
      <c r="AJ131" s="85">
        <v>10.05</v>
      </c>
    </row>
    <row r="132" spans="25:36" ht="14.25">
      <c r="Y132" s="92"/>
      <c r="AA132" s="78" t="str">
        <f>CONCATENATE(RESIDENZIALE!$A113,"; ",RESIDENZIALE!$B113,"; ",RESIDENZIALE!$C113,"; ")</f>
        <v>Zona E; 1≤d.f.≤3; Urb.Secondaria; </v>
      </c>
      <c r="AB132" s="79">
        <v>12.69</v>
      </c>
      <c r="AE132" s="80" t="str">
        <f>CONCATENATE(DIREZIONALE!$A113,"; ",DIREZIONALE!$B113,"; ",DIREZIONALE!$C113,"; ")</f>
        <v>Zona F; 1,5≤d.f.≤3; Urb.Secondaria; </v>
      </c>
      <c r="AF132" s="81">
        <v>24.09</v>
      </c>
      <c r="AG132" s="82" t="str">
        <f>CONCATENATE(COMMERCIALE!$A113,"; ",COMMERCIALE!$B113,"; ",COMMERCIALE!$C113,"; ")</f>
        <v>Zona F; 1,5≤d.f.≤3; Urb.Secondaria; </v>
      </c>
      <c r="AH132" s="83">
        <v>24.09</v>
      </c>
      <c r="AI132" s="84" t="str">
        <f>CONCATENATE(TURISMO!$A113,"; ",TURISMO!$B113,"; ",TURISMO!$C113,"; ")</f>
        <v>Zona F; 1,5≤d.f.≤3; Urb.Secondaria; </v>
      </c>
      <c r="AJ132" s="85">
        <v>12.71</v>
      </c>
    </row>
    <row r="133" spans="25:36" ht="14.25">
      <c r="Y133" s="92"/>
      <c r="AA133" s="78" t="str">
        <f>CONCATENATE(RESIDENZIALE!$A114,"; ",RESIDENZIALE!$B114,"; ",RESIDENZIALE!$C114,"; ")</f>
        <v>Zona E; d.f.&lt;1; Urb.Primaria; </v>
      </c>
      <c r="AB133" s="79">
        <v>20.86</v>
      </c>
      <c r="AD133" s="1"/>
      <c r="AE133" s="80" t="str">
        <f>CONCATENATE(DIREZIONALE!$A114,"; ",DIREZIONALE!$B114,"; ",DIREZIONALE!$C114,"; ")</f>
        <v>Zona F; d.f.&lt;1,5; Urb.Primaria; </v>
      </c>
      <c r="AF133" s="81">
        <v>58.22</v>
      </c>
      <c r="AG133" s="82" t="str">
        <f>CONCATENATE(COMMERCIALE!$A114,"; ",COMMERCIALE!$B114,"; ",COMMERCIALE!$C114,"; ")</f>
        <v>Zona F; d.f.&lt;1,5; Urb.Primaria; </v>
      </c>
      <c r="AH133" s="83">
        <v>58.22</v>
      </c>
      <c r="AI133" s="84" t="str">
        <f>CONCATENATE(TURISMO!$A114,"; ",TURISMO!$B114,"; ",TURISMO!$C114,"; ")</f>
        <v>Zona F; d.f.&lt;1,5; Urb.Primaria; </v>
      </c>
      <c r="AJ133" s="85">
        <v>10.05</v>
      </c>
    </row>
    <row r="134" spans="27:36" ht="14.25">
      <c r="AA134" s="78" t="str">
        <f>CONCATENATE(RESIDENZIALE!$A115,"; ",RESIDENZIALE!$B115,"; ",RESIDENZIALE!$C115,"; ")</f>
        <v>Zona E; d.f.&lt;1; Urb.Secondaria; </v>
      </c>
      <c r="AB134" s="79">
        <v>12.69</v>
      </c>
      <c r="AD134" s="1"/>
      <c r="AE134" s="211" t="str">
        <f>CONCATENATE(DIREZIONALE!$A115,"; ",DIREZIONALE!$B115,"; ",DIREZIONALE!$C115,"; ")</f>
        <v>Zona F; d.f.&lt;1,5; Urb.Secondaria; </v>
      </c>
      <c r="AF134" s="212">
        <v>24.09</v>
      </c>
      <c r="AG134" s="102" t="str">
        <f>CONCATENATE(COMMERCIALE!$A115,"; ",COMMERCIALE!$B115,"; ",COMMERCIALE!$C115,"; ")</f>
        <v>Zona F; d.f.&lt;1,5; Urb.Secondaria; </v>
      </c>
      <c r="AH134" s="103">
        <v>24.09</v>
      </c>
      <c r="AI134" s="104" t="str">
        <f>CONCATENATE(TURISMO!$A115,"; ",TURISMO!$B115,"; ",TURISMO!$C115,"; ")</f>
        <v>Zona F; d.f.&lt;1,5; Urb.Secondaria; </v>
      </c>
      <c r="AJ134" s="105">
        <v>12.71</v>
      </c>
    </row>
    <row r="135" spans="27:38" ht="14.25">
      <c r="AA135" s="78" t="str">
        <f>CONCATENATE(RESIDENZIALE!$A116,"; ",RESIDENZIALE!$B116,"; ",RESIDENZIALE!$C116,"; ")</f>
        <v>Zona E; Impr. Agr. NON a titolo principale; Urb.Primaria; </v>
      </c>
      <c r="AB135" s="79">
        <v>10.43</v>
      </c>
      <c r="AD135" s="1"/>
      <c r="AH135" s="101"/>
      <c r="AI135" s="101"/>
      <c r="AJ135" s="101"/>
      <c r="AK135" s="101"/>
      <c r="AL135" s="101"/>
    </row>
    <row r="136" spans="27:36" ht="14.25">
      <c r="AA136" s="106" t="str">
        <f>CONCATENATE(RESIDENZIALE!$A117,"; ",RESIDENZIALE!$B117,"; ",RESIDENZIALE!$C117,"; ")</f>
        <v>Zona E; Impr. Agr. NON a titolo principale; Urb.Secondaria; </v>
      </c>
      <c r="AB136" s="107">
        <v>6.35</v>
      </c>
      <c r="AD136" s="1"/>
      <c r="AI136" s="101"/>
      <c r="AJ136" s="101"/>
    </row>
    <row r="137" spans="28:36" ht="14.25">
      <c r="AB137" s="100"/>
      <c r="AD137" s="1"/>
      <c r="AI137" s="101"/>
      <c r="AJ137" s="101"/>
    </row>
    <row r="138" spans="26:36" ht="14.25">
      <c r="Z138" s="17"/>
      <c r="AA138" s="17"/>
      <c r="AB138" s="369"/>
      <c r="AC138" s="17"/>
      <c r="AD138" s="1"/>
      <c r="AI138" s="101"/>
      <c r="AJ138" s="101"/>
    </row>
    <row r="139" spans="26:36" ht="14.25">
      <c r="Z139" s="17"/>
      <c r="AA139" s="369"/>
      <c r="AB139" s="369"/>
      <c r="AC139" s="17"/>
      <c r="AD139" s="1"/>
      <c r="AI139" s="101"/>
      <c r="AJ139" s="101"/>
    </row>
    <row r="140" spans="26:36" ht="14.25">
      <c r="Z140" s="17"/>
      <c r="AA140" s="369"/>
      <c r="AB140" s="369"/>
      <c r="AC140" s="17"/>
      <c r="AD140" s="1"/>
      <c r="AI140" s="101"/>
      <c r="AJ140" s="101"/>
    </row>
    <row r="141" spans="26:36" ht="18">
      <c r="Z141" s="374"/>
      <c r="AA141" s="17"/>
      <c r="AB141" s="369"/>
      <c r="AC141" s="17"/>
      <c r="AD141" s="1"/>
      <c r="AI141" s="101"/>
      <c r="AJ141" s="101"/>
    </row>
    <row r="142" spans="26:36" ht="14.25">
      <c r="Z142" s="17"/>
      <c r="AA142" s="17"/>
      <c r="AB142" s="369"/>
      <c r="AC142" s="17"/>
      <c r="AD142" s="1"/>
      <c r="AI142" s="101"/>
      <c r="AJ142" s="101"/>
    </row>
    <row r="143" spans="26:36" ht="14.25">
      <c r="Z143" s="17"/>
      <c r="AA143" s="17"/>
      <c r="AB143" s="369"/>
      <c r="AC143" s="17"/>
      <c r="AD143" s="1"/>
      <c r="AI143" s="101"/>
      <c r="AJ143" s="101"/>
    </row>
    <row r="144" spans="26:36" ht="14.25">
      <c r="Z144" s="17"/>
      <c r="AA144" s="17"/>
      <c r="AB144" s="369"/>
      <c r="AC144" s="17"/>
      <c r="AD144" s="1"/>
      <c r="AI144" s="101"/>
      <c r="AJ144" s="101"/>
    </row>
    <row r="145" spans="30:36" ht="14.25">
      <c r="AD145" s="1"/>
      <c r="AI145" s="101"/>
      <c r="AJ145" s="101"/>
    </row>
    <row r="146" spans="30:36" ht="14.25">
      <c r="AD146" s="1"/>
      <c r="AI146" s="101"/>
      <c r="AJ146" s="101"/>
    </row>
  </sheetData>
  <sheetProtection password="EB2D" sheet="1" selectLockedCells="1"/>
  <mergeCells count="55">
    <mergeCell ref="E68:F68"/>
    <mergeCell ref="U68:V68"/>
    <mergeCell ref="E70:F70"/>
    <mergeCell ref="U70:V70"/>
    <mergeCell ref="U44:V44"/>
    <mergeCell ref="E56:F56"/>
    <mergeCell ref="I56:J56"/>
    <mergeCell ref="M56:N56"/>
    <mergeCell ref="Q56:R56"/>
    <mergeCell ref="U56:V56"/>
    <mergeCell ref="E44:F44"/>
    <mergeCell ref="I44:J44"/>
    <mergeCell ref="M44:N44"/>
    <mergeCell ref="Q44:R44"/>
    <mergeCell ref="U20:V20"/>
    <mergeCell ref="E32:F32"/>
    <mergeCell ref="I32:J32"/>
    <mergeCell ref="M32:N32"/>
    <mergeCell ref="Q32:R32"/>
    <mergeCell ref="U32:V32"/>
    <mergeCell ref="E20:F20"/>
    <mergeCell ref="I20:J20"/>
    <mergeCell ref="M20:N20"/>
    <mergeCell ref="Q20:R20"/>
    <mergeCell ref="A15:D15"/>
    <mergeCell ref="E15:R16"/>
    <mergeCell ref="U8:V8"/>
    <mergeCell ref="S15:X15"/>
    <mergeCell ref="B18:D18"/>
    <mergeCell ref="E18:O18"/>
    <mergeCell ref="B9:C9"/>
    <mergeCell ref="U9:V9"/>
    <mergeCell ref="B11:C11"/>
    <mergeCell ref="E11:O11"/>
    <mergeCell ref="U11:V11"/>
    <mergeCell ref="P77:W81"/>
    <mergeCell ref="A2:D2"/>
    <mergeCell ref="E2:R3"/>
    <mergeCell ref="S2:X2"/>
    <mergeCell ref="B5:C5"/>
    <mergeCell ref="E5:O5"/>
    <mergeCell ref="B7:C8"/>
    <mergeCell ref="E7:O7"/>
    <mergeCell ref="U7:V7"/>
    <mergeCell ref="E8:O8"/>
    <mergeCell ref="B72:C72"/>
    <mergeCell ref="E72:F72"/>
    <mergeCell ref="U72:V72"/>
    <mergeCell ref="E74:F74"/>
    <mergeCell ref="U74:V74"/>
    <mergeCell ref="B82:O82"/>
    <mergeCell ref="P82:W82"/>
    <mergeCell ref="B76:O76"/>
    <mergeCell ref="P76:W76"/>
    <mergeCell ref="B77:O81"/>
  </mergeCells>
  <dataValidations count="8">
    <dataValidation allowBlank="1" showErrorMessage="1" promptTitle="Zona terr. omog." errorTitle="Dato errato" error="Attenzione!! E' stato immesso un dato errato" sqref="P11"/>
    <dataValidation type="list" allowBlank="1" showInputMessage="1" showErrorMessage="1" errorTitle="Dato errato" error="Attenzione!! E' stato immesso un dato errato" sqref="G20 W56 S56 O56 K56 G56 W44 S44 O44 K44 G44 W32 S32 O32 K32 G32 W20 S20 O20 K20">
      <formula1>'ONERI (foglio 2)'!#REF!</formula1>
    </dataValidation>
    <dataValidation type="list" allowBlank="1" showInputMessage="1" showErrorMessage="1" errorTitle="Dato errato" error="Attenzione!! E' stato immesso un dato errato" sqref="S68 S70">
      <formula1>'ONERI (foglio 2)'!#REF!</formula1>
    </dataValidation>
    <dataValidation type="list" allowBlank="1" showInputMessage="1" showErrorMessage="1" errorTitle="Dato errato" error="Attenzione!! E' stato immesso un dato errato" sqref="E18:O18">
      <formula1>'ONERI (foglio 2)'!#REF!</formula1>
    </dataValidation>
    <dataValidation type="list" allowBlank="1" showErrorMessage="1" promptTitle="Destinazione d'uso" prompt="Le descrizioni ammesse sono le seguenti:&#10;&#10;RESIDENZIALE&#10;AGRICOLTURA&#10;DIREZIONALE&#10;COMMERCIALE&#10;TURISMO&#10;ARTIGIANATO&#10;INDUSTRIA&#10;&#10;(Selezionare la destinazione dal menù a tendina)" errorTitle="Dato errato" error="Attenzione!! E' stato immesso un dato errato" sqref="E5:P5">
      <formula1>$Z$21:$Z$27</formula1>
    </dataValidation>
    <dataValidation type="list" allowBlank="1" showErrorMessage="1" promptTitle="Zona terr. omog." errorTitle="Dato errato" error="Attenzione!! E' stato immesso un dato errato" sqref="E8:O8">
      <formula1>IF($E$5="RESIDENZIALE",AA21:AA136,IF($E5="AGRICOLTURA",AC21:AC80,IF($E$5="DIREZIONALE",AE21:AE134,IF($E$5="COMMERCIALE",AG21:AG134,IF($E$5="TURISMO",AI21:AI134,IF($E$5="ARTIGIANATO",AK21:AK80,IF($E$5="INDUSTRIA",AN21:AN80)))))))</formula1>
    </dataValidation>
    <dataValidation type="list" allowBlank="1" showErrorMessage="1" promptTitle="Zona terr. omog." errorTitle="Dato errato" error="Attenzione!! E' stato immesso un dato errato" sqref="E7:O7">
      <formula1>IF($E$5="RESIDENZIALE",AA21:AA136,IF($E5="AGRICOLTURA",AC21:AC80,IF($E$5="DIREZIONALE",AE21:AE134,IF($E$5="COMMERCIALE",AG21:AG134,IF($E$5="TURISMO",AI21:AI134,IF($E$5="ARTIGIANATO",AK21:AK80,IF($E$5="INDUSTRIA",AN21:AN80)))))))</formula1>
    </dataValidation>
    <dataValidation type="list" allowBlank="1" showErrorMessage="1" promptTitle="Zona terr. omog." errorTitle="Dato errato" error="Attenzione!! E' stato immesso un dato errato" sqref="E11:O11">
      <formula1>IF($B$11="MONETIZZAZIONE STANDARD",$AQ$21:$AQ$23,)</formula1>
    </dataValidation>
  </dataValidations>
  <printOptions horizontalCentered="1"/>
  <pageMargins left="0.3937007874015748" right="0.3937007874015748" top="1.1811023622047245" bottom="0.8267716535433072" header="0.5905511811023623" footer="0.31496062992125984"/>
  <pageSetup horizontalDpi="300" verticalDpi="300" orientation="landscape" paperSize="9" scale="68" r:id="rId4"/>
  <headerFooter alignWithMargins="0">
    <oddHeader>&amp;C&amp;"Arial,Grassetto"&amp;14CONTRIBUTO CONCESSORIO
DETERMINAZIONE DEGLI ONERI DI URBANIZZAZIONE&amp;R&amp;"Arial,Corsivo" release 2.0</oddHeader>
    <oddFooter>&amp;L&amp;D&amp;C&amp;9Comune di MIRANO - 3° Settore - Pianificazione, Uso e Tutela del Territorio
Servizio Edilizia Privata
C.F. 82002010278 - P.I. 00649390275
Segreteria: tel. +39-041-57.98.456/467/481 fax +39-041-57.98.410&amp;R&amp;P di &amp;N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7">
    <tabColor indexed="31"/>
  </sheetPr>
  <dimension ref="A1:AR146"/>
  <sheetViews>
    <sheetView zoomScalePageLayoutView="0" workbookViewId="0" topLeftCell="A40">
      <selection activeCell="E11" sqref="E11:O11"/>
    </sheetView>
  </sheetViews>
  <sheetFormatPr defaultColWidth="9.140625" defaultRowHeight="12.75"/>
  <cols>
    <col min="1" max="1" width="2.7109375" style="1" customWidth="1"/>
    <col min="2" max="2" width="29.7109375" style="1" customWidth="1"/>
    <col min="3" max="3" width="4.00390625" style="1" customWidth="1"/>
    <col min="4" max="4" width="4.421875" style="1" customWidth="1"/>
    <col min="5" max="6" width="7.7109375" style="21" customWidth="1"/>
    <col min="7" max="8" width="5.7109375" style="21" customWidth="1"/>
    <col min="9" max="10" width="7.7109375" style="1" customWidth="1"/>
    <col min="11" max="12" width="5.7109375" style="1" customWidth="1"/>
    <col min="13" max="14" width="7.7109375" style="1" customWidth="1"/>
    <col min="15" max="16" width="5.7109375" style="1" customWidth="1"/>
    <col min="17" max="18" width="7.7109375" style="1" customWidth="1"/>
    <col min="19" max="19" width="5.7109375" style="1" customWidth="1"/>
    <col min="20" max="20" width="5.8515625" style="1" customWidth="1"/>
    <col min="21" max="22" width="7.7109375" style="1" customWidth="1"/>
    <col min="23" max="24" width="5.7109375" style="1" customWidth="1"/>
    <col min="25" max="25" width="8.00390625" style="1" hidden="1" customWidth="1"/>
    <col min="26" max="26" width="41.7109375" style="1" hidden="1" customWidth="1"/>
    <col min="27" max="27" width="57.140625" style="1" hidden="1" customWidth="1"/>
    <col min="28" max="28" width="12.28125" style="2" hidden="1" customWidth="1"/>
    <col min="29" max="29" width="33.421875" style="1" hidden="1" customWidth="1"/>
    <col min="30" max="30" width="9.140625" style="2" hidden="1" customWidth="1"/>
    <col min="31" max="31" width="39.140625" style="1" hidden="1" customWidth="1"/>
    <col min="32" max="32" width="0" style="1" hidden="1" customWidth="1"/>
    <col min="33" max="33" width="39.140625" style="1" hidden="1" customWidth="1"/>
    <col min="34" max="34" width="0" style="1" hidden="1" customWidth="1"/>
    <col min="35" max="35" width="39.140625" style="1" hidden="1" customWidth="1"/>
    <col min="36" max="36" width="0" style="1" hidden="1" customWidth="1"/>
    <col min="37" max="37" width="38.140625" style="1" hidden="1" customWidth="1"/>
    <col min="38" max="39" width="0" style="1" hidden="1" customWidth="1"/>
    <col min="40" max="40" width="38.140625" style="1" hidden="1" customWidth="1"/>
    <col min="41" max="42" width="0" style="1" hidden="1" customWidth="1"/>
    <col min="43" max="43" width="48.7109375" style="1" hidden="1" customWidth="1"/>
    <col min="44" max="44" width="16.7109375" style="1" hidden="1" customWidth="1"/>
    <col min="45" max="104" width="0" style="1" hidden="1" customWidth="1"/>
    <col min="105" max="16384" width="9.140625" style="1" customWidth="1"/>
  </cols>
  <sheetData>
    <row r="1" spans="1:24" ht="15" customHeight="1" thickBot="1">
      <c r="A1" s="17"/>
      <c r="B1" s="19"/>
      <c r="C1" s="19"/>
      <c r="D1" s="19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5" customHeight="1" thickBot="1">
      <c r="A2" s="513" t="s">
        <v>84</v>
      </c>
      <c r="B2" s="513"/>
      <c r="C2" s="513"/>
      <c r="D2" s="514"/>
      <c r="E2" s="456" t="s">
        <v>322</v>
      </c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8"/>
      <c r="S2" s="517"/>
      <c r="T2" s="518"/>
      <c r="U2" s="518"/>
      <c r="V2" s="518"/>
      <c r="W2" s="518"/>
      <c r="X2" s="518"/>
    </row>
    <row r="3" spans="1:24" ht="8.25" customHeight="1" thickBot="1" thickTop="1">
      <c r="A3" s="4"/>
      <c r="B3" s="5"/>
      <c r="C3" s="5"/>
      <c r="D3" s="168"/>
      <c r="E3" s="459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1"/>
      <c r="S3" s="5"/>
      <c r="T3" s="5"/>
      <c r="U3" s="5"/>
      <c r="V3" s="5"/>
      <c r="W3" s="5"/>
      <c r="X3" s="6"/>
    </row>
    <row r="4" spans="1:24" ht="19.5" customHeight="1">
      <c r="A4" s="7"/>
      <c r="B4" s="8"/>
      <c r="C4" s="8"/>
      <c r="D4" s="8"/>
      <c r="E4" s="9"/>
      <c r="F4" s="9"/>
      <c r="G4" s="9"/>
      <c r="H4" s="9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10"/>
    </row>
    <row r="5" spans="1:24" ht="19.5" customHeight="1" thickBot="1">
      <c r="A5" s="7"/>
      <c r="B5" s="474" t="s">
        <v>85</v>
      </c>
      <c r="C5" s="474"/>
      <c r="D5" s="201"/>
      <c r="E5" s="519" t="s">
        <v>10</v>
      </c>
      <c r="F5" s="520"/>
      <c r="G5" s="520"/>
      <c r="H5" s="520"/>
      <c r="I5" s="520"/>
      <c r="J5" s="520"/>
      <c r="K5" s="520"/>
      <c r="L5" s="520"/>
      <c r="M5" s="520"/>
      <c r="N5" s="520"/>
      <c r="O5" s="521"/>
      <c r="P5" s="205"/>
      <c r="Q5" s="8"/>
      <c r="R5" s="8"/>
      <c r="S5" s="8"/>
      <c r="T5" s="8"/>
      <c r="U5" s="8"/>
      <c r="V5" s="8"/>
      <c r="W5" s="8"/>
      <c r="X5" s="10"/>
    </row>
    <row r="6" spans="1:24" ht="15" customHeight="1" thickTop="1">
      <c r="A6" s="7"/>
      <c r="B6" s="8"/>
      <c r="C6" s="8"/>
      <c r="D6" s="8"/>
      <c r="E6" s="9"/>
      <c r="F6" s="9"/>
      <c r="G6" s="9"/>
      <c r="H6" s="9"/>
      <c r="I6" s="20"/>
      <c r="J6" s="20"/>
      <c r="K6" s="20"/>
      <c r="L6" s="20"/>
      <c r="M6" s="20"/>
      <c r="N6" s="20"/>
      <c r="O6" s="20"/>
      <c r="P6" s="20"/>
      <c r="Q6" s="200"/>
      <c r="R6" s="200"/>
      <c r="S6" s="20"/>
      <c r="T6" s="20"/>
      <c r="U6" s="20"/>
      <c r="V6" s="20"/>
      <c r="W6" s="20"/>
      <c r="X6" s="10"/>
    </row>
    <row r="7" spans="1:24" ht="19.5" customHeight="1">
      <c r="A7" s="7"/>
      <c r="B7" s="506" t="s">
        <v>86</v>
      </c>
      <c r="C7" s="506"/>
      <c r="D7" s="12"/>
      <c r="E7" s="522" t="s">
        <v>269</v>
      </c>
      <c r="F7" s="523"/>
      <c r="G7" s="523"/>
      <c r="H7" s="523"/>
      <c r="I7" s="523"/>
      <c r="J7" s="523"/>
      <c r="K7" s="523"/>
      <c r="L7" s="523"/>
      <c r="M7" s="523"/>
      <c r="N7" s="523"/>
      <c r="O7" s="524"/>
      <c r="P7" s="206"/>
      <c r="Q7" s="200"/>
      <c r="R7" s="59" t="str">
        <f>IF($E$5="RESIDENZIALE","Euro / mc",IF($E$5="AGRICOLTURA","Euro / mq",IF($E$5="DIREZIONALE","Euro / mq",IF($E$5="COMMERCIALE","Euro / mq",IF($E$5="TURISMO","Euro / mc",IF($E$5="ARTIGIANATO","Euro / mq",IF($E$5="INDUSTRIA","Euro / mq")))))))</f>
        <v>Euro / mc</v>
      </c>
      <c r="S7" s="20"/>
      <c r="T7" s="23"/>
      <c r="U7" s="515">
        <f>IF($E$5="RESIDENZIALE",VLOOKUP($E7,$AA21:$AB136,2),IF($E$5="AGRICOLTURA",VLOOKUP($E7,$AC21:$AD80,2),IF($E$5="DIREZIONALE",VLOOKUP($E7,$AE21:$AF134,2),IF($E$5="COMMERCIALE",VLOOKUP($E7,$AG21:$AH134,2),IF($E$5="TURISMO",VLOOKUP($E7,$AI21:$AJ134,2),IF($E$5="ARTIGIANATO",VLOOKUP($E7,$AK21:$AL80,2),IF($E$5="INDUSTRIA",VLOOKUP($E7,$AN21:$AO80,2))))))))</f>
        <v>4.26</v>
      </c>
      <c r="V7" s="516"/>
      <c r="W7" s="185"/>
      <c r="X7" s="10"/>
    </row>
    <row r="8" spans="1:24" ht="19.5" customHeight="1" thickBot="1">
      <c r="A8" s="7"/>
      <c r="B8" s="506"/>
      <c r="C8" s="506"/>
      <c r="D8" s="12"/>
      <c r="E8" s="525" t="s">
        <v>269</v>
      </c>
      <c r="F8" s="526"/>
      <c r="G8" s="526"/>
      <c r="H8" s="526"/>
      <c r="I8" s="526"/>
      <c r="J8" s="526"/>
      <c r="K8" s="526"/>
      <c r="L8" s="526"/>
      <c r="M8" s="526"/>
      <c r="N8" s="526"/>
      <c r="O8" s="527"/>
      <c r="P8" s="207"/>
      <c r="Q8" s="200"/>
      <c r="R8" s="59" t="str">
        <f>IF($E$5="RESIDENZIALE","Euro / mc",IF($E$5="AGRICOLTURA","Euro / mq",IF($E$5="DIREZIONALE","Euro / mq",IF($E$5="COMMERCIALE","Euro / mq",IF($E$5="TURISMO","Euro / mc",IF($E$5="ARTIGIANATO","Euro / mq",IF($E$5="INDUSTRIA","Euro / mq")))))))</f>
        <v>Euro / mc</v>
      </c>
      <c r="S8" s="20"/>
      <c r="T8" s="23"/>
      <c r="U8" s="515">
        <f>IF($E$5="RESIDENZIALE",VLOOKUP($E8,$AA21:$AB136,2),IF($E$5="AGRICOLTURA",VLOOKUP($E8,$AC21:$AD80,2),IF($E$5="DIREZIONALE",VLOOKUP($E8,$AE21:$AF134,2),IF($E$5="COMMERCIALE",VLOOKUP($E8,$AG21:$AH134,2),IF($E$5="TURISMO",VLOOKUP($E8,$AI21:$AJ134,2),IF($E$5="ARTIGIANATO",VLOOKUP($E8,$AK21:$AL80,2),IF($E$5="INDUSTRIA",VLOOKUP($E8,$AN21:$AO80,2))))))))</f>
        <v>4.26</v>
      </c>
      <c r="V8" s="516"/>
      <c r="W8" s="185"/>
      <c r="X8" s="10"/>
    </row>
    <row r="9" spans="1:24" ht="19.5" customHeight="1" thickBot="1" thickTop="1">
      <c r="A9" s="7"/>
      <c r="B9" s="474" t="s">
        <v>104</v>
      </c>
      <c r="C9" s="474"/>
      <c r="D9" s="12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200"/>
      <c r="R9" s="59" t="s">
        <v>105</v>
      </c>
      <c r="S9" s="20"/>
      <c r="T9" s="23"/>
      <c r="U9" s="501">
        <f>IF($E$5="ARTIGIANATO",VLOOKUP($E$7,AK21:AM80,3),IF($E$5="INDUSTRIA",VLOOKUP($E$7,AN21:AP80,3),0))</f>
        <v>0</v>
      </c>
      <c r="V9" s="502"/>
      <c r="W9" s="185"/>
      <c r="X9" s="10"/>
    </row>
    <row r="10" spans="1:24" ht="12" customHeight="1" thickBot="1">
      <c r="A10" s="7"/>
      <c r="B10" s="8"/>
      <c r="C10" s="8"/>
      <c r="D10" s="8"/>
      <c r="E10" s="9"/>
      <c r="F10" s="9"/>
      <c r="G10" s="9"/>
      <c r="H10" s="9"/>
      <c r="I10" s="20"/>
      <c r="J10" s="20"/>
      <c r="K10" s="20"/>
      <c r="L10" s="20"/>
      <c r="M10" s="20"/>
      <c r="N10" s="20"/>
      <c r="O10" s="20"/>
      <c r="P10" s="20"/>
      <c r="Q10" s="200"/>
      <c r="R10" s="203"/>
      <c r="S10" s="20"/>
      <c r="T10" s="20"/>
      <c r="U10" s="20"/>
      <c r="V10" s="20"/>
      <c r="W10" s="20"/>
      <c r="X10" s="10"/>
    </row>
    <row r="11" spans="1:24" ht="19.5" customHeight="1" thickBot="1" thickTop="1">
      <c r="A11" s="7"/>
      <c r="B11" s="530" t="s">
        <v>70</v>
      </c>
      <c r="C11" s="531"/>
      <c r="D11" s="201"/>
      <c r="E11" s="519" t="s">
        <v>418</v>
      </c>
      <c r="F11" s="520"/>
      <c r="G11" s="520"/>
      <c r="H11" s="520"/>
      <c r="I11" s="520"/>
      <c r="J11" s="520"/>
      <c r="K11" s="520"/>
      <c r="L11" s="520"/>
      <c r="M11" s="520"/>
      <c r="N11" s="520"/>
      <c r="O11" s="521"/>
      <c r="P11" s="205"/>
      <c r="Q11" s="200"/>
      <c r="R11" s="59" t="s">
        <v>105</v>
      </c>
      <c r="S11" s="20"/>
      <c r="T11" s="23"/>
      <c r="U11" s="501">
        <f>IF($B$11="MONETIZZAZIONE STANDARD",VLOOKUP($E$11,AQ21:AR23,2))</f>
        <v>0</v>
      </c>
      <c r="V11" s="502"/>
      <c r="W11" s="185"/>
      <c r="X11" s="10"/>
    </row>
    <row r="12" spans="1:24" ht="15" customHeight="1" thickBot="1" thickTop="1">
      <c r="A12" s="13"/>
      <c r="B12" s="14"/>
      <c r="C12" s="14"/>
      <c r="D12" s="14"/>
      <c r="E12" s="15"/>
      <c r="F12" s="15"/>
      <c r="G12" s="15"/>
      <c r="H12" s="15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6"/>
    </row>
    <row r="13" ht="12" customHeight="1" thickTop="1">
      <c r="Z13" s="22"/>
    </row>
    <row r="14" ht="12" customHeight="1" thickBot="1">
      <c r="Z14" s="22"/>
    </row>
    <row r="15" spans="1:24" ht="15" thickBot="1">
      <c r="A15" s="513" t="s">
        <v>84</v>
      </c>
      <c r="B15" s="513"/>
      <c r="C15" s="513"/>
      <c r="D15" s="514"/>
      <c r="E15" s="456" t="s">
        <v>90</v>
      </c>
      <c r="F15" s="457"/>
      <c r="G15" s="457"/>
      <c r="H15" s="457"/>
      <c r="I15" s="457"/>
      <c r="J15" s="457"/>
      <c r="K15" s="457"/>
      <c r="L15" s="457"/>
      <c r="M15" s="457"/>
      <c r="N15" s="457"/>
      <c r="O15" s="457"/>
      <c r="P15" s="457"/>
      <c r="Q15" s="457"/>
      <c r="R15" s="458"/>
      <c r="S15" s="518"/>
      <c r="T15" s="518"/>
      <c r="U15" s="518"/>
      <c r="V15" s="518"/>
      <c r="W15" s="518"/>
      <c r="X15" s="518"/>
    </row>
    <row r="16" spans="1:24" ht="8.25" customHeight="1" thickBot="1" thickTop="1">
      <c r="A16" s="4"/>
      <c r="B16" s="5"/>
      <c r="C16" s="5"/>
      <c r="D16" s="168"/>
      <c r="E16" s="459"/>
      <c r="F16" s="460"/>
      <c r="G16" s="460"/>
      <c r="H16" s="460"/>
      <c r="I16" s="460"/>
      <c r="J16" s="460"/>
      <c r="K16" s="460"/>
      <c r="L16" s="460"/>
      <c r="M16" s="460"/>
      <c r="N16" s="460"/>
      <c r="O16" s="460"/>
      <c r="P16" s="460"/>
      <c r="Q16" s="460"/>
      <c r="R16" s="461"/>
      <c r="S16" s="5"/>
      <c r="T16" s="5"/>
      <c r="U16" s="5"/>
      <c r="V16" s="5"/>
      <c r="W16" s="5"/>
      <c r="X16" s="6"/>
    </row>
    <row r="17" spans="1:24" ht="14.25">
      <c r="A17" s="7"/>
      <c r="B17" s="8"/>
      <c r="C17" s="8"/>
      <c r="D17" s="8"/>
      <c r="E17" s="9"/>
      <c r="F17" s="9"/>
      <c r="G17" s="9"/>
      <c r="H17" s="9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10"/>
    </row>
    <row r="18" spans="1:24" ht="19.5" customHeight="1" thickBot="1">
      <c r="A18" s="7"/>
      <c r="B18" s="474" t="s">
        <v>87</v>
      </c>
      <c r="C18" s="474"/>
      <c r="D18" s="474"/>
      <c r="E18" s="519" t="s">
        <v>389</v>
      </c>
      <c r="F18" s="520"/>
      <c r="G18" s="520"/>
      <c r="H18" s="520"/>
      <c r="I18" s="520"/>
      <c r="J18" s="520"/>
      <c r="K18" s="520"/>
      <c r="L18" s="520"/>
      <c r="M18" s="520"/>
      <c r="N18" s="520"/>
      <c r="O18" s="521"/>
      <c r="P18" s="205"/>
      <c r="Q18" s="20"/>
      <c r="R18" s="11" t="s">
        <v>89</v>
      </c>
      <c r="S18" s="11"/>
      <c r="T18" s="23"/>
      <c r="U18" s="386" t="str">
        <f>IF($E$18="RISTRUTTURAZIONE A","20",IF($E$18="RISTRUTTURAZIONE B","80",IF($E$18="RISTRUTTURAZIONE C","50",IF($E$18="RISTRUTTURAZIONE D","20",IF($E$18="NUOVA COSTRUZIONE/AMPLIAMENTO","100")))))</f>
        <v>100</v>
      </c>
      <c r="V18" s="186"/>
      <c r="W18" s="186"/>
      <c r="X18" s="10"/>
    </row>
    <row r="19" spans="1:44" ht="17.25" customHeight="1" thickTop="1">
      <c r="A19" s="7"/>
      <c r="B19" s="12"/>
      <c r="C19" s="12"/>
      <c r="D19" s="12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0"/>
      <c r="AA19" s="24" t="s">
        <v>26</v>
      </c>
      <c r="AB19" s="25"/>
      <c r="AC19" s="26" t="s">
        <v>25</v>
      </c>
      <c r="AD19" s="27"/>
      <c r="AE19" s="28" t="s">
        <v>29</v>
      </c>
      <c r="AF19" s="29"/>
      <c r="AG19" s="30" t="s">
        <v>30</v>
      </c>
      <c r="AH19" s="31"/>
      <c r="AI19" s="32" t="s">
        <v>31</v>
      </c>
      <c r="AJ19" s="33"/>
      <c r="AK19" s="34" t="s">
        <v>32</v>
      </c>
      <c r="AL19" s="35"/>
      <c r="AM19" s="36" t="s">
        <v>33</v>
      </c>
      <c r="AN19" s="37" t="s">
        <v>34</v>
      </c>
      <c r="AO19" s="38"/>
      <c r="AP19" s="39" t="s">
        <v>33</v>
      </c>
      <c r="AQ19" s="40" t="s">
        <v>35</v>
      </c>
      <c r="AR19" s="41"/>
    </row>
    <row r="20" spans="1:44" ht="15" customHeight="1" thickBot="1">
      <c r="A20" s="7"/>
      <c r="B20" s="20"/>
      <c r="C20" s="20"/>
      <c r="D20" s="20"/>
      <c r="E20" s="454" t="s">
        <v>310</v>
      </c>
      <c r="F20" s="454"/>
      <c r="G20" s="382" t="s">
        <v>255</v>
      </c>
      <c r="H20" s="170"/>
      <c r="I20" s="454" t="s">
        <v>310</v>
      </c>
      <c r="J20" s="486"/>
      <c r="K20" s="382" t="s">
        <v>255</v>
      </c>
      <c r="L20" s="170"/>
      <c r="M20" s="454" t="s">
        <v>310</v>
      </c>
      <c r="N20" s="454"/>
      <c r="O20" s="382" t="s">
        <v>255</v>
      </c>
      <c r="P20" s="170"/>
      <c r="Q20" s="454" t="s">
        <v>310</v>
      </c>
      <c r="R20" s="454"/>
      <c r="S20" s="382" t="s">
        <v>255</v>
      </c>
      <c r="T20" s="170"/>
      <c r="U20" s="454" t="s">
        <v>310</v>
      </c>
      <c r="V20" s="454"/>
      <c r="W20" s="382" t="s">
        <v>255</v>
      </c>
      <c r="X20" s="10"/>
      <c r="Z20" s="42" t="s">
        <v>9</v>
      </c>
      <c r="AA20" s="43" t="s">
        <v>21</v>
      </c>
      <c r="AB20" s="44" t="s">
        <v>22</v>
      </c>
      <c r="AC20" s="45" t="s">
        <v>23</v>
      </c>
      <c r="AD20" s="46" t="s">
        <v>24</v>
      </c>
      <c r="AE20" s="47" t="s">
        <v>21</v>
      </c>
      <c r="AF20" s="48" t="s">
        <v>24</v>
      </c>
      <c r="AG20" s="49" t="s">
        <v>21</v>
      </c>
      <c r="AH20" s="50" t="s">
        <v>24</v>
      </c>
      <c r="AI20" s="51" t="s">
        <v>21</v>
      </c>
      <c r="AJ20" s="52" t="s">
        <v>22</v>
      </c>
      <c r="AK20" s="53" t="s">
        <v>21</v>
      </c>
      <c r="AL20" s="54" t="s">
        <v>24</v>
      </c>
      <c r="AM20" s="54" t="s">
        <v>24</v>
      </c>
      <c r="AN20" s="55" t="s">
        <v>21</v>
      </c>
      <c r="AO20" s="56" t="s">
        <v>24</v>
      </c>
      <c r="AP20" s="56" t="s">
        <v>24</v>
      </c>
      <c r="AQ20" s="57" t="s">
        <v>36</v>
      </c>
      <c r="AR20" s="58" t="s">
        <v>24</v>
      </c>
    </row>
    <row r="21" spans="1:44" ht="15" customHeight="1" thickTop="1">
      <c r="A21" s="7"/>
      <c r="B21" s="20"/>
      <c r="C21" s="20"/>
      <c r="D21" s="20"/>
      <c r="E21" s="189" t="s">
        <v>112</v>
      </c>
      <c r="F21" s="189" t="s">
        <v>113</v>
      </c>
      <c r="G21" s="189" t="s">
        <v>186</v>
      </c>
      <c r="H21" s="170"/>
      <c r="I21" s="189" t="s">
        <v>112</v>
      </c>
      <c r="J21" s="189" t="s">
        <v>113</v>
      </c>
      <c r="K21" s="189" t="s">
        <v>186</v>
      </c>
      <c r="L21" s="170"/>
      <c r="M21" s="189" t="s">
        <v>112</v>
      </c>
      <c r="N21" s="189" t="s">
        <v>113</v>
      </c>
      <c r="O21" s="189" t="s">
        <v>186</v>
      </c>
      <c r="P21" s="170"/>
      <c r="Q21" s="189" t="s">
        <v>112</v>
      </c>
      <c r="R21" s="189" t="s">
        <v>113</v>
      </c>
      <c r="S21" s="189" t="s">
        <v>186</v>
      </c>
      <c r="T21" s="170"/>
      <c r="U21" s="189" t="s">
        <v>112</v>
      </c>
      <c r="V21" s="189" t="s">
        <v>113</v>
      </c>
      <c r="W21" s="189" t="s">
        <v>186</v>
      </c>
      <c r="X21" s="10"/>
      <c r="Z21" s="60" t="s">
        <v>10</v>
      </c>
      <c r="AA21" s="61" t="str">
        <f>CONCATENATE(RESIDENZIALE!$A2,"; ",RESIDENZIALE!$B2,"; ",RESIDENZIALE!$C2,"; ")</f>
        <v>Zona A; 1≤d.f.≤3; Urb.Primaria; </v>
      </c>
      <c r="AB21" s="62">
        <v>4.26</v>
      </c>
      <c r="AC21" s="63" t="str">
        <f>CONCATENATE(AGRICOLTURA!$A2,"; ",AGRICOLTURA!$B2,"; ")</f>
        <v>Zona A; Urb.Primaria; </v>
      </c>
      <c r="AD21" s="64">
        <v>19.43</v>
      </c>
      <c r="AE21" s="65" t="str">
        <f>CONCATENATE(DIREZIONALE!$A2,"; ",DIREZIONALE!$B2,"; ",DIREZIONALE!$C2,"; ")</f>
        <v>Zona A; 1,5≤d.f.≤3; Urb.Primaria; </v>
      </c>
      <c r="AF21" s="66">
        <v>42.56</v>
      </c>
      <c r="AG21" s="67" t="str">
        <f>CONCATENATE(COMMERCIALE!$A2,"; ",COMMERCIALE!$B2,"; ",COMMERCIALE!$C2,"; ")</f>
        <v>Zona A; 1,5≤d.f.≤3; Urb.Primaria; </v>
      </c>
      <c r="AH21" s="68">
        <v>35.47</v>
      </c>
      <c r="AI21" s="69" t="str">
        <f>CONCATENATE(TURISMO!$A2,"; ",TURISMO!$B2,"; ",TURISMO!$C2,"; ")</f>
        <v>Zona A; 1,5≤d.f.≤3; Urb.Primaria; </v>
      </c>
      <c r="AJ21" s="70">
        <v>10.05</v>
      </c>
      <c r="AK21" s="71" t="str">
        <f>CONCATENATE(ARTIGIANATO!$A2,"; ",ARTIGIANATO!$B2,"; ")</f>
        <v>Zona A; Urb.Primaria; </v>
      </c>
      <c r="AL21" s="72">
        <v>7.47</v>
      </c>
      <c r="AM21" s="72">
        <v>6.92</v>
      </c>
      <c r="AN21" s="73" t="str">
        <f>CONCATENATE(INDUSTRIA!$A2,"; ",INDUSTRIA!$B2,"; ")</f>
        <v>Zona A; Urb.Primaria; </v>
      </c>
      <c r="AO21" s="74">
        <v>24.28</v>
      </c>
      <c r="AP21" s="74">
        <v>6.92</v>
      </c>
      <c r="AQ21" s="75" t="str">
        <f>CONCATENATE('MONETIZZAZIONE STANDARD'!$A2,"; ")</f>
        <v>Altre zone (MIRANO e altre località); </v>
      </c>
      <c r="AR21" s="76">
        <f>'MONETIZZAZIONE STANDARD'!$B2</f>
        <v>117.45</v>
      </c>
    </row>
    <row r="22" spans="1:44" ht="15" customHeight="1">
      <c r="A22" s="7"/>
      <c r="B22" s="59" t="s">
        <v>96</v>
      </c>
      <c r="C22" s="59"/>
      <c r="D22" s="173"/>
      <c r="E22" s="187"/>
      <c r="F22" s="187"/>
      <c r="G22" s="187"/>
      <c r="H22" s="208">
        <f>(E22+(F22*0.6))*G22</f>
        <v>0</v>
      </c>
      <c r="I22" s="187"/>
      <c r="J22" s="187"/>
      <c r="K22" s="187"/>
      <c r="L22" s="208">
        <f>(I22+(J22*0.6))*K22</f>
        <v>0</v>
      </c>
      <c r="M22" s="187"/>
      <c r="N22" s="187"/>
      <c r="O22" s="187"/>
      <c r="P22" s="208">
        <f>(M22+(N22*0.6))*O22</f>
        <v>0</v>
      </c>
      <c r="Q22" s="187"/>
      <c r="R22" s="187"/>
      <c r="S22" s="187"/>
      <c r="T22" s="208">
        <f>(Q22+(R22*0.6))*S22</f>
        <v>0</v>
      </c>
      <c r="U22" s="187"/>
      <c r="V22" s="187"/>
      <c r="W22" s="187"/>
      <c r="X22" s="209">
        <f>(U22+(V22*0.6))*W22</f>
        <v>0</v>
      </c>
      <c r="Z22" s="77" t="s">
        <v>11</v>
      </c>
      <c r="AA22" s="78" t="str">
        <f>CONCATENATE(RESIDENZIALE!$A3,"; ",RESIDENZIALE!$B3,"; ",RESIDENZIALE!$C3,"; ")</f>
        <v>Zona A; 1≤d.f.≤3; Urb.Secondaria; </v>
      </c>
      <c r="AB22" s="79">
        <v>5.45</v>
      </c>
      <c r="AC22" s="216" t="str">
        <f>CONCATENATE(AGRICOLTURA!$A3,"; ",AGRICOLTURA!$B3,"; ")</f>
        <v>Zona A; Urb.Secondaria; </v>
      </c>
      <c r="AD22" s="217">
        <v>2.43</v>
      </c>
      <c r="AE22" s="80" t="str">
        <f>CONCATENATE(DIREZIONALE!$A3,"; ",DIREZIONALE!$B3,"; ",DIREZIONALE!$C3,"; ")</f>
        <v>Zona A; 1,5≤d.f.≤3; Urb.Secondaria; </v>
      </c>
      <c r="AF22" s="81">
        <v>28.9</v>
      </c>
      <c r="AG22" s="82" t="str">
        <f>CONCATENATE(COMMERCIALE!$A3,"; ",COMMERCIALE!$B3,"; ",COMMERCIALE!$C3,"; ")</f>
        <v>Zona A; 1,5≤d.f.≤3; Urb.Secondaria; </v>
      </c>
      <c r="AH22" s="83">
        <v>24.09</v>
      </c>
      <c r="AI22" s="84" t="str">
        <f>CONCATENATE(TURISMO!$A3,"; ",TURISMO!$B3,"; ",TURISMO!$C3,"; ")</f>
        <v>Zona A; 1,5≤d.f.≤3; Urb.Secondaria; </v>
      </c>
      <c r="AJ22" s="85">
        <v>12.71</v>
      </c>
      <c r="AK22" s="222" t="str">
        <f>CONCATENATE(ARTIGIANATO!$A3,"; ",ARTIGIANATO!$B3,"; ")</f>
        <v>Zona A; Urb.Secondaria; </v>
      </c>
      <c r="AL22" s="86">
        <v>2.8</v>
      </c>
      <c r="AM22" s="86">
        <v>6.92</v>
      </c>
      <c r="AN22" s="224" t="str">
        <f>CONCATENATE(INDUSTRIA!$A3,"; ",INDUSTRIA!$B3,"; ")</f>
        <v>Zona A; Urb.Secondaria; </v>
      </c>
      <c r="AO22" s="87">
        <v>19.43</v>
      </c>
      <c r="AP22" s="87">
        <v>6.92</v>
      </c>
      <c r="AQ22" s="88" t="str">
        <f>CONCATENATE('MONETIZZAZIONE STANDARD'!$A3,"; ")</f>
        <v>Nessuna Monetizzazione; </v>
      </c>
      <c r="AR22" s="89">
        <f>'MONETIZZAZIONE STANDARD'!$B3</f>
        <v>0</v>
      </c>
    </row>
    <row r="23" spans="1:44" ht="15" customHeight="1">
      <c r="A23" s="7"/>
      <c r="B23" s="59" t="s">
        <v>97</v>
      </c>
      <c r="C23" s="59"/>
      <c r="D23" s="173"/>
      <c r="E23" s="187"/>
      <c r="F23" s="187"/>
      <c r="G23" s="187"/>
      <c r="H23" s="208">
        <f aca="true" t="shared" si="0" ref="H23:H30">(E23+(F23*0.6))*G23</f>
        <v>0</v>
      </c>
      <c r="I23" s="187"/>
      <c r="J23" s="187"/>
      <c r="K23" s="187"/>
      <c r="L23" s="208">
        <f aca="true" t="shared" si="1" ref="L23:L30">(I23+(J23*0.6))*K23</f>
        <v>0</v>
      </c>
      <c r="M23" s="187"/>
      <c r="N23" s="187"/>
      <c r="O23" s="187"/>
      <c r="P23" s="208">
        <f aca="true" t="shared" si="2" ref="P23:P30">(M23+(N23*0.6))*O23</f>
        <v>0</v>
      </c>
      <c r="Q23" s="187"/>
      <c r="R23" s="187"/>
      <c r="S23" s="187"/>
      <c r="T23" s="208">
        <f aca="true" t="shared" si="3" ref="T23:T30">(Q23+(R23*0.6))*S23</f>
        <v>0</v>
      </c>
      <c r="U23" s="187"/>
      <c r="V23" s="187"/>
      <c r="W23" s="187"/>
      <c r="X23" s="209">
        <f aca="true" t="shared" si="4" ref="X23:X30">(U23+(V23*0.6))*W23</f>
        <v>0</v>
      </c>
      <c r="Z23" s="77" t="s">
        <v>12</v>
      </c>
      <c r="AA23" s="78" t="str">
        <f>CONCATENATE(RESIDENZIALE!$A4,"; ",RESIDENZIALE!$B4,"; ",RESIDENZIALE!$C4,"; ")</f>
        <v>Zona A; d.f.≥3; Urb.Primaria; </v>
      </c>
      <c r="AB23" s="79">
        <v>2.99</v>
      </c>
      <c r="AC23" s="216" t="str">
        <f>CONCATENATE(AGRICOLTURA!$A4,"; ",AGRICOLTURA!$B4,"; ")</f>
        <v>Zona A1; Urb.Primaria; </v>
      </c>
      <c r="AD23" s="217">
        <v>19.43</v>
      </c>
      <c r="AE23" s="80" t="str">
        <f>CONCATENATE(DIREZIONALE!$A4,"; ",DIREZIONALE!$B4,"; ",DIREZIONALE!$C4,"; ")</f>
        <v>Zona A; d.f.≥3; Urb.Primaria; </v>
      </c>
      <c r="AF23" s="81">
        <v>21.17</v>
      </c>
      <c r="AG23" s="82" t="str">
        <f>CONCATENATE(COMMERCIALE!$A4,"; ",COMMERCIALE!$B4,"; ",COMMERCIALE!$C4,"; ")</f>
        <v>Zona A; d.f.≥3; Urb.Primaria; </v>
      </c>
      <c r="AH23" s="83">
        <v>17.64</v>
      </c>
      <c r="AI23" s="84" t="str">
        <f>CONCATENATE(TURISMO!$A4,"; ",TURISMO!$B4,"; ",TURISMO!$C4,"; ")</f>
        <v>Zona A; d.f.≥3; Urb.Primaria; </v>
      </c>
      <c r="AJ23" s="85">
        <v>10.05</v>
      </c>
      <c r="AK23" s="222" t="str">
        <f>CONCATENATE(ARTIGIANATO!$A4,"; ",ARTIGIANATO!$B4,"; ")</f>
        <v>Zona A1; Urb.Primaria; </v>
      </c>
      <c r="AL23" s="86">
        <v>7.47</v>
      </c>
      <c r="AM23" s="86">
        <v>6.92</v>
      </c>
      <c r="AN23" s="224" t="str">
        <f>CONCATENATE(INDUSTRIA!$A4,"; ",INDUSTRIA!$B4,"; ")</f>
        <v>Zona A1; Urb.Primaria; </v>
      </c>
      <c r="AO23" s="87">
        <v>24.28</v>
      </c>
      <c r="AP23" s="87">
        <v>6.92</v>
      </c>
      <c r="AQ23" s="90" t="str">
        <f>CONCATENATE('MONETIZZAZIONE STANDARD'!$A4,"; ")</f>
        <v>Zona Centro Storico (MIRANO); </v>
      </c>
      <c r="AR23" s="91">
        <f>'MONETIZZAZIONE STANDARD'!$B4</f>
        <v>400</v>
      </c>
    </row>
    <row r="24" spans="1:44" ht="15" customHeight="1">
      <c r="A24" s="7"/>
      <c r="B24" s="59" t="s">
        <v>98</v>
      </c>
      <c r="C24" s="59"/>
      <c r="D24" s="173"/>
      <c r="E24" s="187"/>
      <c r="F24" s="187"/>
      <c r="G24" s="187"/>
      <c r="H24" s="208">
        <f t="shared" si="0"/>
        <v>0</v>
      </c>
      <c r="I24" s="187"/>
      <c r="J24" s="187"/>
      <c r="K24" s="187"/>
      <c r="L24" s="208">
        <f t="shared" si="1"/>
        <v>0</v>
      </c>
      <c r="M24" s="187"/>
      <c r="N24" s="187"/>
      <c r="O24" s="187"/>
      <c r="P24" s="208">
        <f t="shared" si="2"/>
        <v>0</v>
      </c>
      <c r="Q24" s="187"/>
      <c r="R24" s="187"/>
      <c r="S24" s="187"/>
      <c r="T24" s="208">
        <f t="shared" si="3"/>
        <v>0</v>
      </c>
      <c r="U24" s="187"/>
      <c r="V24" s="187"/>
      <c r="W24" s="187"/>
      <c r="X24" s="209">
        <f t="shared" si="4"/>
        <v>0</v>
      </c>
      <c r="Y24" s="92"/>
      <c r="Z24" s="77" t="s">
        <v>13</v>
      </c>
      <c r="AA24" s="78" t="str">
        <f>CONCATENATE(RESIDENZIALE!$A5,"; ",RESIDENZIALE!$B5,"; ",RESIDENZIALE!$C5,"; ")</f>
        <v>Zona A; d.f.≥3; Urb.Secondaria; </v>
      </c>
      <c r="AB24" s="79">
        <v>5.45</v>
      </c>
      <c r="AC24" s="216" t="str">
        <f>CONCATENATE(AGRICOLTURA!$A5,"; ",AGRICOLTURA!$B5,"; ")</f>
        <v>Zona A1; Urb.Secondaria; </v>
      </c>
      <c r="AD24" s="217">
        <v>2.43</v>
      </c>
      <c r="AE24" s="80" t="str">
        <f>CONCATENATE(DIREZIONALE!$A5,"; ",DIREZIONALE!$B5,"; ",DIREZIONALE!$C5,"; ")</f>
        <v>Zona A; d.f.≥3; Urb.Secondaria; </v>
      </c>
      <c r="AF24" s="81">
        <v>28.9</v>
      </c>
      <c r="AG24" s="82" t="str">
        <f>CONCATENATE(COMMERCIALE!$A5,"; ",COMMERCIALE!$B5,"; ",COMMERCIALE!$C5,"; ")</f>
        <v>Zona A; d.f.≥3; Urb.Secondaria; </v>
      </c>
      <c r="AH24" s="83">
        <v>24.09</v>
      </c>
      <c r="AI24" s="84" t="str">
        <f>CONCATENATE(TURISMO!$A5,"; ",TURISMO!$B5,"; ",TURISMO!$C5,"; ")</f>
        <v>Zona A; d.f.≥3; Urb.Secondaria; </v>
      </c>
      <c r="AJ24" s="85">
        <v>12.71</v>
      </c>
      <c r="AK24" s="222" t="str">
        <f>CONCATENATE(ARTIGIANATO!$A5,"; ",ARTIGIANATO!$B5,"; ")</f>
        <v>Zona A1; Urb.Secondaria; </v>
      </c>
      <c r="AL24" s="86">
        <v>2.8</v>
      </c>
      <c r="AM24" s="86">
        <v>6.92</v>
      </c>
      <c r="AN24" s="224" t="str">
        <f>CONCATENATE(INDUSTRIA!$A5,"; ",INDUSTRIA!$B5,"; ")</f>
        <v>Zona A1; Urb.Secondaria; </v>
      </c>
      <c r="AO24" s="87">
        <v>19.43</v>
      </c>
      <c r="AP24" s="87">
        <v>6.92</v>
      </c>
      <c r="AQ24" s="93"/>
      <c r="AR24" s="94"/>
    </row>
    <row r="25" spans="1:44" ht="15" customHeight="1">
      <c r="A25" s="7"/>
      <c r="B25" s="59" t="s">
        <v>99</v>
      </c>
      <c r="C25" s="59"/>
      <c r="D25" s="173"/>
      <c r="E25" s="187"/>
      <c r="F25" s="187"/>
      <c r="G25" s="187"/>
      <c r="H25" s="208">
        <f t="shared" si="0"/>
        <v>0</v>
      </c>
      <c r="I25" s="187"/>
      <c r="J25" s="187"/>
      <c r="K25" s="187"/>
      <c r="L25" s="208">
        <f t="shared" si="1"/>
        <v>0</v>
      </c>
      <c r="M25" s="187"/>
      <c r="N25" s="187"/>
      <c r="O25" s="187"/>
      <c r="P25" s="208">
        <f t="shared" si="2"/>
        <v>0</v>
      </c>
      <c r="Q25" s="187"/>
      <c r="R25" s="187"/>
      <c r="S25" s="187"/>
      <c r="T25" s="208">
        <f t="shared" si="3"/>
        <v>0</v>
      </c>
      <c r="U25" s="187"/>
      <c r="V25" s="187"/>
      <c r="W25" s="187"/>
      <c r="X25" s="209">
        <f t="shared" si="4"/>
        <v>0</v>
      </c>
      <c r="Y25" s="92"/>
      <c r="Z25" s="77" t="s">
        <v>14</v>
      </c>
      <c r="AA25" s="78" t="str">
        <f>CONCATENATE(RESIDENZIALE!$A6,"; ",RESIDENZIALE!$B6,"; ",RESIDENZIALE!$C6,"; ")</f>
        <v>Zona A1; 1≤d.f.≤3; Urb.Primaria; </v>
      </c>
      <c r="AB25" s="79">
        <v>4.26</v>
      </c>
      <c r="AC25" s="216" t="str">
        <f>CONCATENATE(AGRICOLTURA!$A6,"; ",AGRICOLTURA!$B6,"; ")</f>
        <v>Zona B0; Urb.Primaria; </v>
      </c>
      <c r="AD25" s="217">
        <v>16.44</v>
      </c>
      <c r="AE25" s="80" t="str">
        <f>CONCATENATE(DIREZIONALE!$A6,"; ",DIREZIONALE!$B6,"; ",DIREZIONALE!$C6,"; ")</f>
        <v>Zona A1; 1,5≤d.f.≤3; Urb.Primaria; </v>
      </c>
      <c r="AF25" s="81">
        <v>42.56</v>
      </c>
      <c r="AG25" s="82" t="str">
        <f>CONCATENATE(COMMERCIALE!$A6,"; ",COMMERCIALE!$B6,"; ",COMMERCIALE!$C6,"; ")</f>
        <v>Zona A1; 1,5≤d.f.≤3; Urb.Primaria; </v>
      </c>
      <c r="AH25" s="83">
        <v>35.47</v>
      </c>
      <c r="AI25" s="84" t="str">
        <f>CONCATENATE(TURISMO!$A6,"; ",TURISMO!$B6,"; ",TURISMO!$C6,"; ")</f>
        <v>Zona A1; 1,5≤d.f.≤3; Urb.Primaria; </v>
      </c>
      <c r="AJ25" s="85">
        <v>10.05</v>
      </c>
      <c r="AK25" s="222" t="str">
        <f>CONCATENATE(ARTIGIANATO!$A6,"; ",ARTIGIANATO!$B6,"; ")</f>
        <v>Zona B0; Urb.Primaria; </v>
      </c>
      <c r="AL25" s="86">
        <v>10.46</v>
      </c>
      <c r="AM25" s="86">
        <v>6.92</v>
      </c>
      <c r="AN25" s="224" t="str">
        <f>CONCATENATE(INDUSTRIA!$A6,"; ",INDUSTRIA!$B6,"; ")</f>
        <v>Zona B0; Urb.Primaria; </v>
      </c>
      <c r="AO25" s="87">
        <v>20.55</v>
      </c>
      <c r="AP25" s="87">
        <v>6.92</v>
      </c>
      <c r="AQ25" s="93"/>
      <c r="AR25" s="94"/>
    </row>
    <row r="26" spans="1:44" ht="15" customHeight="1">
      <c r="A26" s="7"/>
      <c r="B26" s="59" t="s">
        <v>100</v>
      </c>
      <c r="C26" s="59"/>
      <c r="D26" s="173"/>
      <c r="E26" s="187"/>
      <c r="F26" s="187"/>
      <c r="G26" s="187"/>
      <c r="H26" s="208">
        <f t="shared" si="0"/>
        <v>0</v>
      </c>
      <c r="I26" s="187"/>
      <c r="J26" s="187"/>
      <c r="K26" s="187"/>
      <c r="L26" s="208">
        <f t="shared" si="1"/>
        <v>0</v>
      </c>
      <c r="M26" s="187"/>
      <c r="N26" s="187"/>
      <c r="O26" s="187"/>
      <c r="P26" s="208">
        <f t="shared" si="2"/>
        <v>0</v>
      </c>
      <c r="Q26" s="187"/>
      <c r="R26" s="187"/>
      <c r="S26" s="187"/>
      <c r="T26" s="208">
        <f t="shared" si="3"/>
        <v>0</v>
      </c>
      <c r="U26" s="187"/>
      <c r="V26" s="187"/>
      <c r="W26" s="187"/>
      <c r="X26" s="209">
        <f t="shared" si="4"/>
        <v>0</v>
      </c>
      <c r="Z26" s="77" t="s">
        <v>15</v>
      </c>
      <c r="AA26" s="78" t="str">
        <f>CONCATENATE(RESIDENZIALE!$A7,"; ",RESIDENZIALE!$B7,"; ",RESIDENZIALE!$C7,"; ")</f>
        <v>Zona A1; 1≤d.f.≤3; Urb.Secondaria; </v>
      </c>
      <c r="AB26" s="79">
        <v>5.45</v>
      </c>
      <c r="AC26" s="216" t="str">
        <f>CONCATENATE(AGRICOLTURA!$A7,"; ",AGRICOLTURA!$B7,"; ")</f>
        <v>Zona B0; Urb.Secondaria; </v>
      </c>
      <c r="AD26" s="217">
        <v>2.05</v>
      </c>
      <c r="AE26" s="80" t="str">
        <f>CONCATENATE(DIREZIONALE!$A7,"; ",DIREZIONALE!$B7,"; ",DIREZIONALE!$C7,"; ")</f>
        <v>Zona A1; 1,5≤d.f.≤3; Urb.Secondaria; </v>
      </c>
      <c r="AF26" s="81">
        <v>28.9</v>
      </c>
      <c r="AG26" s="82" t="str">
        <f>CONCATENATE(COMMERCIALE!$A7,"; ",COMMERCIALE!$B7,"; ",COMMERCIALE!$C7,"; ")</f>
        <v>Zona A1; 1,5≤d.f.≤3; Urb.Secondaria; </v>
      </c>
      <c r="AH26" s="83">
        <v>24.09</v>
      </c>
      <c r="AI26" s="84" t="str">
        <f>CONCATENATE(TURISMO!$A7,"; ",TURISMO!$B7,"; ",TURISMO!$C7,"; ")</f>
        <v>Zona A1; 1,5≤d.f.≤3; Urb.Secondaria; </v>
      </c>
      <c r="AJ26" s="85">
        <v>12.71</v>
      </c>
      <c r="AK26" s="222" t="str">
        <f>CONCATENATE(ARTIGIANATO!$A7,"; ",ARTIGIANATO!$B7,"; ")</f>
        <v>Zona B0; Urb.Secondaria; </v>
      </c>
      <c r="AL26" s="86">
        <v>3.92</v>
      </c>
      <c r="AM26" s="86">
        <v>6.92</v>
      </c>
      <c r="AN26" s="224" t="str">
        <f>CONCATENATE(INDUSTRIA!$A7,"; ",INDUSTRIA!$B7,"; ")</f>
        <v>Zona B0; Urb.Secondaria; </v>
      </c>
      <c r="AO26" s="87">
        <v>16.44</v>
      </c>
      <c r="AP26" s="87">
        <v>6.92</v>
      </c>
      <c r="AQ26" s="93"/>
      <c r="AR26" s="94"/>
    </row>
    <row r="27" spans="1:44" ht="15" customHeight="1">
      <c r="A27" s="7"/>
      <c r="B27" s="59" t="s">
        <v>101</v>
      </c>
      <c r="C27" s="59"/>
      <c r="D27" s="173"/>
      <c r="E27" s="187"/>
      <c r="F27" s="187"/>
      <c r="G27" s="187"/>
      <c r="H27" s="208">
        <f t="shared" si="0"/>
        <v>0</v>
      </c>
      <c r="I27" s="187"/>
      <c r="J27" s="187"/>
      <c r="K27" s="187"/>
      <c r="L27" s="208">
        <f t="shared" si="1"/>
        <v>0</v>
      </c>
      <c r="M27" s="187"/>
      <c r="N27" s="187"/>
      <c r="O27" s="187"/>
      <c r="P27" s="208">
        <f t="shared" si="2"/>
        <v>0</v>
      </c>
      <c r="Q27" s="187"/>
      <c r="R27" s="187"/>
      <c r="S27" s="187"/>
      <c r="T27" s="208">
        <f t="shared" si="3"/>
        <v>0</v>
      </c>
      <c r="U27" s="187"/>
      <c r="V27" s="187"/>
      <c r="W27" s="187"/>
      <c r="X27" s="209">
        <f t="shared" si="4"/>
        <v>0</v>
      </c>
      <c r="Z27" s="77" t="s">
        <v>16</v>
      </c>
      <c r="AA27" s="78" t="str">
        <f>CONCATENATE(RESIDENZIALE!$A8,"; ",RESIDENZIALE!$B8,"; ",RESIDENZIALE!$C8,"; ")</f>
        <v>Zona A1; d.f.≥3; Urb.Primaria; </v>
      </c>
      <c r="AB27" s="79">
        <v>2.99</v>
      </c>
      <c r="AC27" s="216" t="str">
        <f>CONCATENATE(AGRICOLTURA!$A8,"; ",AGRICOLTURA!$B8,"; ")</f>
        <v>Zona B10; Urb.Primaria; </v>
      </c>
      <c r="AD27" s="217">
        <v>16.44</v>
      </c>
      <c r="AE27" s="80" t="str">
        <f>CONCATENATE(DIREZIONALE!$A8,"; ",DIREZIONALE!$B8,"; ",DIREZIONALE!$C8,"; ")</f>
        <v>Zona A1; d.f.≥3; Urb.Primaria; </v>
      </c>
      <c r="AF27" s="81">
        <v>21.17</v>
      </c>
      <c r="AG27" s="82" t="str">
        <f>CONCATENATE(COMMERCIALE!$A8,"; ",COMMERCIALE!$B8,"; ",COMMERCIALE!$C8,"; ")</f>
        <v>Zona A1; d.f.≥3; Urb.Primaria; </v>
      </c>
      <c r="AH27" s="83">
        <v>17.64</v>
      </c>
      <c r="AI27" s="84" t="str">
        <f>CONCATENATE(TURISMO!$A8,"; ",TURISMO!$B8,"; ",TURISMO!$C8,"; ")</f>
        <v>Zona A1; d.f.≥3; Urb.Primaria; </v>
      </c>
      <c r="AJ27" s="85">
        <v>10.05</v>
      </c>
      <c r="AK27" s="222" t="str">
        <f>CONCATENATE(ARTIGIANATO!$A8,"; ",ARTIGIANATO!$B8,"; ")</f>
        <v>Zona B10; Urb.Primaria; </v>
      </c>
      <c r="AL27" s="86">
        <v>10.46</v>
      </c>
      <c r="AM27" s="86">
        <v>6.92</v>
      </c>
      <c r="AN27" s="224" t="str">
        <f>CONCATENATE(INDUSTRIA!$A8,"; ",INDUSTRIA!$B8,"; ")</f>
        <v>Zona B10; Urb.Primaria; </v>
      </c>
      <c r="AO27" s="87">
        <v>20.55</v>
      </c>
      <c r="AP27" s="87">
        <v>6.92</v>
      </c>
      <c r="AQ27" s="93"/>
      <c r="AR27" s="94"/>
    </row>
    <row r="28" spans="1:44" ht="15" customHeight="1">
      <c r="A28" s="7"/>
      <c r="B28" s="59" t="s">
        <v>102</v>
      </c>
      <c r="C28" s="59"/>
      <c r="D28" s="173"/>
      <c r="E28" s="187"/>
      <c r="F28" s="187"/>
      <c r="G28" s="187"/>
      <c r="H28" s="208">
        <f t="shared" si="0"/>
        <v>0</v>
      </c>
      <c r="I28" s="187"/>
      <c r="J28" s="187"/>
      <c r="K28" s="187"/>
      <c r="L28" s="208">
        <f t="shared" si="1"/>
        <v>0</v>
      </c>
      <c r="M28" s="187"/>
      <c r="N28" s="187"/>
      <c r="O28" s="187"/>
      <c r="P28" s="208">
        <f t="shared" si="2"/>
        <v>0</v>
      </c>
      <c r="Q28" s="187"/>
      <c r="R28" s="187"/>
      <c r="S28" s="187"/>
      <c r="T28" s="208">
        <f t="shared" si="3"/>
        <v>0</v>
      </c>
      <c r="U28" s="187"/>
      <c r="V28" s="187"/>
      <c r="W28" s="187"/>
      <c r="X28" s="209">
        <f t="shared" si="4"/>
        <v>0</v>
      </c>
      <c r="Z28" s="95" t="s">
        <v>70</v>
      </c>
      <c r="AA28" s="78" t="str">
        <f>CONCATENATE(RESIDENZIALE!$A9,"; ",RESIDENZIALE!$B9,"; ",RESIDENZIALE!$C9,"; ")</f>
        <v>Zona A1; d.f.≥3; Urb.Secondaria; </v>
      </c>
      <c r="AB28" s="79">
        <v>5.45</v>
      </c>
      <c r="AC28" s="216" t="str">
        <f>CONCATENATE(AGRICOLTURA!$A9,"; ",AGRICOLTURA!$B9,"; ")</f>
        <v>Zona B10; Urb.Secondaria; </v>
      </c>
      <c r="AD28" s="217">
        <v>2.05</v>
      </c>
      <c r="AE28" s="80" t="str">
        <f>CONCATENATE(DIREZIONALE!$A9,"; ",DIREZIONALE!$B9,"; ",DIREZIONALE!$C9,"; ")</f>
        <v>Zona A1; d.f.≥3; Urb.Secondaria; </v>
      </c>
      <c r="AF28" s="81">
        <v>28.9</v>
      </c>
      <c r="AG28" s="82" t="str">
        <f>CONCATENATE(COMMERCIALE!$A9,"; ",COMMERCIALE!$B9,"; ",COMMERCIALE!$C9,"; ")</f>
        <v>Zona A1; d.f.≥3; Urb.Secondaria; </v>
      </c>
      <c r="AH28" s="83">
        <v>24.09</v>
      </c>
      <c r="AI28" s="84" t="str">
        <f>CONCATENATE(TURISMO!$A9,"; ",TURISMO!$B9,"; ",TURISMO!$C9,"; ")</f>
        <v>Zona A1; d.f.≥3; Urb.Secondaria; </v>
      </c>
      <c r="AJ28" s="85">
        <v>12.71</v>
      </c>
      <c r="AK28" s="222" t="str">
        <f>CONCATENATE(ARTIGIANATO!$A9,"; ",ARTIGIANATO!$B9,"; ")</f>
        <v>Zona B10; Urb.Secondaria; </v>
      </c>
      <c r="AL28" s="86">
        <v>3.92</v>
      </c>
      <c r="AM28" s="86">
        <v>6.92</v>
      </c>
      <c r="AN28" s="224" t="str">
        <f>CONCATENATE(INDUSTRIA!$A9,"; ",INDUSTRIA!$B9,"; ")</f>
        <v>Zona B10; Urb.Secondaria; </v>
      </c>
      <c r="AO28" s="87">
        <v>16.44</v>
      </c>
      <c r="AP28" s="87">
        <v>6.92</v>
      </c>
      <c r="AQ28" s="93"/>
      <c r="AR28" s="94"/>
    </row>
    <row r="29" spans="1:44" ht="15" customHeight="1">
      <c r="A29" s="7"/>
      <c r="B29" s="59" t="s">
        <v>91</v>
      </c>
      <c r="C29" s="59"/>
      <c r="D29" s="173"/>
      <c r="E29" s="187"/>
      <c r="F29" s="187"/>
      <c r="G29" s="187"/>
      <c r="H29" s="208">
        <f>(E29+(F29*0.6))*G29</f>
        <v>0</v>
      </c>
      <c r="I29" s="187"/>
      <c r="J29" s="187"/>
      <c r="K29" s="187"/>
      <c r="L29" s="208">
        <f t="shared" si="1"/>
        <v>0</v>
      </c>
      <c r="M29" s="187"/>
      <c r="N29" s="187"/>
      <c r="O29" s="187"/>
      <c r="P29" s="208">
        <f t="shared" si="2"/>
        <v>0</v>
      </c>
      <c r="Q29" s="187"/>
      <c r="R29" s="187"/>
      <c r="S29" s="187"/>
      <c r="T29" s="208">
        <f t="shared" si="3"/>
        <v>0</v>
      </c>
      <c r="U29" s="187"/>
      <c r="V29" s="187"/>
      <c r="W29" s="187"/>
      <c r="X29" s="209">
        <f t="shared" si="4"/>
        <v>0</v>
      </c>
      <c r="AA29" s="78" t="str">
        <f>CONCATENATE(RESIDENZIALE!$A10,"; ",RESIDENZIALE!$B10,"; ",RESIDENZIALE!$C10,"; ")</f>
        <v>Zona B0; 1≤d.f.≤3; Urb.Primaria; </v>
      </c>
      <c r="AB29" s="79">
        <v>5.32</v>
      </c>
      <c r="AC29" s="216" t="str">
        <f>CONCATENATE(AGRICOLTURA!$A10,"; ",AGRICOLTURA!$B10,"; ")</f>
        <v>Zona B2; Urb.Primaria; </v>
      </c>
      <c r="AD29" s="217">
        <v>16.44</v>
      </c>
      <c r="AE29" s="80" t="str">
        <f>CONCATENATE(DIREZIONALE!$A10,"; ",DIREZIONALE!$B10,"; ",DIREZIONALE!$C10,"; ")</f>
        <v>Zona B0; 1,5≤d.f.≤3; Urb.Primaria; </v>
      </c>
      <c r="AF29" s="81">
        <v>39.01</v>
      </c>
      <c r="AG29" s="82" t="str">
        <f>CONCATENATE(COMMERCIALE!$A10,"; ",COMMERCIALE!$B10,"; ",COMMERCIALE!$C10,"; ")</f>
        <v>Zona B0; 1,5≤d.f.≤3; Urb.Primaria; </v>
      </c>
      <c r="AH29" s="83">
        <v>31.92</v>
      </c>
      <c r="AI29" s="84" t="str">
        <f>CONCATENATE(TURISMO!$A10,"; ",TURISMO!$B10,"; ",TURISMO!$C10,"; ")</f>
        <v>Zona B0; 1,5≤d.f.≤3; Urb.Primaria; </v>
      </c>
      <c r="AJ29" s="85">
        <v>10.05</v>
      </c>
      <c r="AK29" s="222" t="str">
        <f>CONCATENATE(ARTIGIANATO!$A10,"; ",ARTIGIANATO!$B10,"; ")</f>
        <v>Zona B2; Urb.Primaria; </v>
      </c>
      <c r="AL29" s="86">
        <v>10.46</v>
      </c>
      <c r="AM29" s="86">
        <v>6.92</v>
      </c>
      <c r="AN29" s="224" t="str">
        <f>CONCATENATE(INDUSTRIA!$A10,"; ",INDUSTRIA!$B10,"; ")</f>
        <v>Zona B2; Urb.Primaria; </v>
      </c>
      <c r="AO29" s="87">
        <v>20.55</v>
      </c>
      <c r="AP29" s="87">
        <v>6.92</v>
      </c>
      <c r="AQ29" s="93"/>
      <c r="AR29" s="94"/>
    </row>
    <row r="30" spans="1:44" ht="15" customHeight="1" thickBot="1">
      <c r="A30" s="7"/>
      <c r="B30" s="59" t="s">
        <v>92</v>
      </c>
      <c r="C30" s="59"/>
      <c r="D30" s="173"/>
      <c r="E30" s="188"/>
      <c r="F30" s="188"/>
      <c r="G30" s="188"/>
      <c r="H30" s="208">
        <f t="shared" si="0"/>
        <v>0</v>
      </c>
      <c r="I30" s="188"/>
      <c r="J30" s="188"/>
      <c r="K30" s="188"/>
      <c r="L30" s="208">
        <f t="shared" si="1"/>
        <v>0</v>
      </c>
      <c r="M30" s="188"/>
      <c r="N30" s="188"/>
      <c r="O30" s="188"/>
      <c r="P30" s="208">
        <f t="shared" si="2"/>
        <v>0</v>
      </c>
      <c r="Q30" s="188"/>
      <c r="R30" s="188"/>
      <c r="S30" s="188"/>
      <c r="T30" s="208">
        <f t="shared" si="3"/>
        <v>0</v>
      </c>
      <c r="U30" s="188"/>
      <c r="V30" s="188"/>
      <c r="W30" s="188"/>
      <c r="X30" s="209">
        <f t="shared" si="4"/>
        <v>0</v>
      </c>
      <c r="Y30" s="92"/>
      <c r="AA30" s="78" t="str">
        <f>CONCATENATE(RESIDENZIALE!$A11,"; ",RESIDENZIALE!$B11,"; ",RESIDENZIALE!$C11,"; ")</f>
        <v>Zona B0; 1≤d.f.≤3; Urb.Secondaria; </v>
      </c>
      <c r="AB30" s="79">
        <v>6.82</v>
      </c>
      <c r="AC30" s="216" t="str">
        <f>CONCATENATE(AGRICOLTURA!$A11,"; ",AGRICOLTURA!$B11,"; ")</f>
        <v>Zona B2; Urb.Secondaria; </v>
      </c>
      <c r="AD30" s="217">
        <v>2.05</v>
      </c>
      <c r="AE30" s="80" t="str">
        <f>CONCATENATE(DIREZIONALE!$A11,"; ",DIREZIONALE!$B11,"; ",DIREZIONALE!$C11,"; ")</f>
        <v>Zona B0; 1,5≤d.f.≤3; Urb.Secondaria; </v>
      </c>
      <c r="AF30" s="81">
        <v>26.49</v>
      </c>
      <c r="AG30" s="82" t="str">
        <f>CONCATENATE(COMMERCIALE!$A11,"; ",COMMERCIALE!$B11,"; ",COMMERCIALE!$C11,"; ")</f>
        <v>Zona B0; 1,5≤d.f.≤3; Urb.Secondaria; </v>
      </c>
      <c r="AH30" s="83">
        <v>21.68</v>
      </c>
      <c r="AI30" s="84" t="str">
        <f>CONCATENATE(TURISMO!$A11,"; ",TURISMO!$B11,"; ",TURISMO!$C11,"; ")</f>
        <v>Zona B0; 1,5≤d.f.≤3; Urb.Secondaria; </v>
      </c>
      <c r="AJ30" s="85">
        <v>12.71</v>
      </c>
      <c r="AK30" s="222" t="str">
        <f>CONCATENATE(ARTIGIANATO!$A11,"; ",ARTIGIANATO!$B11,"; ")</f>
        <v>Zona B2; Urb.Secondaria; </v>
      </c>
      <c r="AL30" s="86">
        <v>3.92</v>
      </c>
      <c r="AM30" s="86">
        <v>6.92</v>
      </c>
      <c r="AN30" s="224" t="str">
        <f>CONCATENATE(INDUSTRIA!$A11,"; ",INDUSTRIA!$B11,"; ")</f>
        <v>Zona B2; Urb.Secondaria; </v>
      </c>
      <c r="AO30" s="87">
        <v>16.44</v>
      </c>
      <c r="AP30" s="87">
        <v>6.92</v>
      </c>
      <c r="AQ30" s="17"/>
      <c r="AR30" s="17"/>
    </row>
    <row r="31" spans="1:42" ht="15" customHeight="1" thickTop="1">
      <c r="A31" s="7"/>
      <c r="B31" s="11"/>
      <c r="C31" s="11"/>
      <c r="D31" s="174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10"/>
      <c r="Y31" s="92"/>
      <c r="AA31" s="78" t="str">
        <f>CONCATENATE(RESIDENZIALE!$A12,"; ",RESIDENZIALE!$B12,"; ",RESIDENZIALE!$C12,"; ")</f>
        <v>Zona B0; d.f.&lt;1; Urb.Primaria; </v>
      </c>
      <c r="AB31" s="79">
        <v>11.21</v>
      </c>
      <c r="AC31" s="216" t="str">
        <f>CONCATENATE(AGRICOLTURA!$A12,"; ",AGRICOLTURA!$B12,"; ")</f>
        <v>Zona B3; Urb.Primaria; </v>
      </c>
      <c r="AD31" s="217">
        <v>16.44</v>
      </c>
      <c r="AE31" s="80" t="str">
        <f>CONCATENATE(DIREZIONALE!$A12,"; ",DIREZIONALE!$B12,"; ",DIREZIONALE!$C12,"; ")</f>
        <v>Zona B0; d.f.≥3; Urb.Primaria; </v>
      </c>
      <c r="AF31" s="81">
        <v>19.4</v>
      </c>
      <c r="AG31" s="82" t="str">
        <f>CONCATENATE(COMMERCIALE!$A12,"; ",COMMERCIALE!$B12,"; ",COMMERCIALE!$C12,"; ")</f>
        <v>Zona B0; d.f.≥3; Urb.Primaria; </v>
      </c>
      <c r="AH31" s="83">
        <v>15.87</v>
      </c>
      <c r="AI31" s="84" t="str">
        <f>CONCATENATE(TURISMO!$A12,"; ",TURISMO!$B12,"; ",TURISMO!$C12,"; ")</f>
        <v>Zona B0; d.f.≥3; Urb.Primaria; </v>
      </c>
      <c r="AJ31" s="85">
        <v>10.05</v>
      </c>
      <c r="AK31" s="222" t="str">
        <f>CONCATENATE(ARTIGIANATO!$A12,"; ",ARTIGIANATO!$B12,"; ")</f>
        <v>Zona B3; Urb.Primaria; </v>
      </c>
      <c r="AL31" s="86">
        <v>10.46</v>
      </c>
      <c r="AM31" s="86">
        <v>6.92</v>
      </c>
      <c r="AN31" s="224" t="str">
        <f>CONCATENATE(INDUSTRIA!$A12,"; ",INDUSTRIA!$B12,"; ")</f>
        <v>Zona B3; Urb.Primaria; </v>
      </c>
      <c r="AO31" s="87">
        <v>20.55</v>
      </c>
      <c r="AP31" s="87">
        <v>6.92</v>
      </c>
    </row>
    <row r="32" spans="1:42" ht="15" customHeight="1" thickBot="1">
      <c r="A32" s="7"/>
      <c r="B32" s="20"/>
      <c r="C32" s="20"/>
      <c r="D32" s="20"/>
      <c r="E32" s="454" t="s">
        <v>310</v>
      </c>
      <c r="F32" s="454"/>
      <c r="G32" s="382" t="s">
        <v>255</v>
      </c>
      <c r="H32" s="170"/>
      <c r="I32" s="454" t="s">
        <v>310</v>
      </c>
      <c r="J32" s="486"/>
      <c r="K32" s="382" t="s">
        <v>255</v>
      </c>
      <c r="L32" s="170"/>
      <c r="M32" s="454" t="s">
        <v>310</v>
      </c>
      <c r="N32" s="454"/>
      <c r="O32" s="382" t="s">
        <v>255</v>
      </c>
      <c r="P32" s="170"/>
      <c r="Q32" s="454" t="s">
        <v>310</v>
      </c>
      <c r="R32" s="454"/>
      <c r="S32" s="382" t="s">
        <v>255</v>
      </c>
      <c r="T32" s="170"/>
      <c r="U32" s="454" t="s">
        <v>310</v>
      </c>
      <c r="V32" s="454"/>
      <c r="W32" s="382" t="s">
        <v>255</v>
      </c>
      <c r="X32" s="10"/>
      <c r="AA32" s="78" t="str">
        <f>CONCATENATE(RESIDENZIALE!$A13,"; ",RESIDENZIALE!$B13,"; ",RESIDENZIALE!$C13,"; ")</f>
        <v>Zona B0; d.f.&lt;1; Urb.Secondaria; </v>
      </c>
      <c r="AB32" s="79">
        <v>6.82</v>
      </c>
      <c r="AC32" s="216" t="str">
        <f>CONCATENATE(AGRICOLTURA!$A13,"; ",AGRICOLTURA!$B13,"; ")</f>
        <v>Zona B3; Urb.Secondaria; </v>
      </c>
      <c r="AD32" s="217">
        <v>2.05</v>
      </c>
      <c r="AE32" s="80" t="str">
        <f>CONCATENATE(DIREZIONALE!$A13,"; ",DIREZIONALE!$B13,"; ",DIREZIONALE!$C13,"; ")</f>
        <v>Zona B0; d.f.≥3; Urb.Secondaria; </v>
      </c>
      <c r="AF32" s="81">
        <v>26.49</v>
      </c>
      <c r="AG32" s="82" t="str">
        <f>CONCATENATE(COMMERCIALE!$A13,"; ",COMMERCIALE!$B13,"; ",COMMERCIALE!$C13,"; ")</f>
        <v>Zona B0; d.f.≥3; Urb.Secondaria; </v>
      </c>
      <c r="AH32" s="83">
        <v>21.68</v>
      </c>
      <c r="AI32" s="84" t="str">
        <f>CONCATENATE(TURISMO!$A13,"; ",TURISMO!$B13,"; ",TURISMO!$C13,"; ")</f>
        <v>Zona B0; d.f.≥3; Urb.Secondaria; </v>
      </c>
      <c r="AJ32" s="85">
        <v>12.71</v>
      </c>
      <c r="AK32" s="222" t="str">
        <f>CONCATENATE(ARTIGIANATO!$A13,"; ",ARTIGIANATO!$B13,"; ")</f>
        <v>Zona B3; Urb.Secondaria; </v>
      </c>
      <c r="AL32" s="86">
        <v>3.92</v>
      </c>
      <c r="AM32" s="86">
        <v>6.92</v>
      </c>
      <c r="AN32" s="224" t="str">
        <f>CONCATENATE(INDUSTRIA!$A13,"; ",INDUSTRIA!$B13,"; ")</f>
        <v>Zona B3; Urb.Secondaria; </v>
      </c>
      <c r="AO32" s="87">
        <v>16.44</v>
      </c>
      <c r="AP32" s="87">
        <v>6.92</v>
      </c>
    </row>
    <row r="33" spans="1:42" ht="15" customHeight="1" thickTop="1">
      <c r="A33" s="7"/>
      <c r="B33" s="20"/>
      <c r="C33" s="20"/>
      <c r="D33" s="20"/>
      <c r="E33" s="189" t="s">
        <v>112</v>
      </c>
      <c r="F33" s="189" t="s">
        <v>113</v>
      </c>
      <c r="G33" s="189" t="s">
        <v>186</v>
      </c>
      <c r="H33" s="170"/>
      <c r="I33" s="189" t="s">
        <v>112</v>
      </c>
      <c r="J33" s="189" t="s">
        <v>113</v>
      </c>
      <c r="K33" s="189" t="s">
        <v>186</v>
      </c>
      <c r="L33" s="170"/>
      <c r="M33" s="189" t="s">
        <v>112</v>
      </c>
      <c r="N33" s="189" t="s">
        <v>113</v>
      </c>
      <c r="O33" s="189" t="s">
        <v>186</v>
      </c>
      <c r="P33" s="199"/>
      <c r="Q33" s="189" t="s">
        <v>112</v>
      </c>
      <c r="R33" s="189" t="s">
        <v>113</v>
      </c>
      <c r="S33" s="189" t="s">
        <v>186</v>
      </c>
      <c r="T33" s="170"/>
      <c r="U33" s="189" t="s">
        <v>112</v>
      </c>
      <c r="V33" s="189" t="s">
        <v>113</v>
      </c>
      <c r="W33" s="189" t="s">
        <v>186</v>
      </c>
      <c r="X33" s="10"/>
      <c r="AA33" s="78" t="str">
        <f>CONCATENATE(RESIDENZIALE!$A14,"; ",RESIDENZIALE!$B14,"; ",RESIDENZIALE!$C14,"; ")</f>
        <v>Zona B0; d.f.≥3; Urb.Primaria; </v>
      </c>
      <c r="AB33" s="79">
        <v>3.74</v>
      </c>
      <c r="AC33" s="216" t="str">
        <f>CONCATENATE(AGRICOLTURA!$A14,"; ",AGRICOLTURA!$B14,"; ")</f>
        <v>Zona B4; Urb.Primaria; </v>
      </c>
      <c r="AD33" s="217">
        <v>16.44</v>
      </c>
      <c r="AE33" s="80" t="str">
        <f>CONCATENATE(DIREZIONALE!$A14,"; ",DIREZIONALE!$B14,"; ",DIREZIONALE!$C14,"; ")</f>
        <v>Zona B10; 1,5≤d.f.≤3; Urb.Primaria; </v>
      </c>
      <c r="AF33" s="81">
        <v>39.01</v>
      </c>
      <c r="AG33" s="82" t="str">
        <f>CONCATENATE(COMMERCIALE!$A14,"; ",COMMERCIALE!$B14,"; ",COMMERCIALE!$C14,"; ")</f>
        <v>Zona B10; 1,5≤d.f.≤3; Urb.Primaria; </v>
      </c>
      <c r="AH33" s="83">
        <v>31.92</v>
      </c>
      <c r="AI33" s="84" t="str">
        <f>CONCATENATE(TURISMO!$A14,"; ",TURISMO!$B14,"; ",TURISMO!$C14,"; ")</f>
        <v>Zona B10; 1,5≤d.f.≤3; Urb.Primaria; </v>
      </c>
      <c r="AJ33" s="85">
        <v>10.05</v>
      </c>
      <c r="AK33" s="222" t="str">
        <f>CONCATENATE(ARTIGIANATO!$A14,"; ",ARTIGIANATO!$B14,"; ")</f>
        <v>Zona B4; Urb.Primaria; </v>
      </c>
      <c r="AL33" s="86">
        <v>10.46</v>
      </c>
      <c r="AM33" s="86">
        <v>6.92</v>
      </c>
      <c r="AN33" s="224" t="str">
        <f>CONCATENATE(INDUSTRIA!$A14,"; ",INDUSTRIA!$B14,"; ")</f>
        <v>Zona B4; Urb.Primaria; </v>
      </c>
      <c r="AO33" s="87">
        <v>20.55</v>
      </c>
      <c r="AP33" s="87">
        <v>6.92</v>
      </c>
    </row>
    <row r="34" spans="1:42" ht="15" customHeight="1">
      <c r="A34" s="7"/>
      <c r="B34" s="59" t="s">
        <v>96</v>
      </c>
      <c r="C34" s="59"/>
      <c r="D34" s="173"/>
      <c r="E34" s="187"/>
      <c r="F34" s="187"/>
      <c r="G34" s="187"/>
      <c r="H34" s="208">
        <f>(E34+(F34*0.6))*G34</f>
        <v>0</v>
      </c>
      <c r="I34" s="187"/>
      <c r="J34" s="187"/>
      <c r="K34" s="187"/>
      <c r="L34" s="208">
        <f>(I34+(J34*0.6))*K34</f>
        <v>0</v>
      </c>
      <c r="M34" s="187"/>
      <c r="N34" s="187"/>
      <c r="O34" s="187"/>
      <c r="P34" s="208">
        <f>(M34+(N34*0.6))*O34</f>
        <v>0</v>
      </c>
      <c r="Q34" s="187"/>
      <c r="R34" s="187"/>
      <c r="S34" s="187"/>
      <c r="T34" s="208">
        <f>(Q34+(R34*0.6))*S34</f>
        <v>0</v>
      </c>
      <c r="U34" s="187"/>
      <c r="V34" s="187"/>
      <c r="W34" s="187"/>
      <c r="X34" s="210">
        <f>(U34+(V34*0.6))*W34</f>
        <v>0</v>
      </c>
      <c r="Z34" s="172" t="s">
        <v>88</v>
      </c>
      <c r="AA34" s="78" t="str">
        <f>CONCATENATE(RESIDENZIALE!$A15,"; ",RESIDENZIALE!$B15,"; ",RESIDENZIALE!$C15,"; ")</f>
        <v>Zona B0; d.f.≥3; Urb.Secondaria; </v>
      </c>
      <c r="AB34" s="79">
        <v>6.82</v>
      </c>
      <c r="AC34" s="216" t="str">
        <f>CONCATENATE(AGRICOLTURA!$A15,"; ",AGRICOLTURA!$B15,"; ")</f>
        <v>Zona B4; Urb.Secondaria; </v>
      </c>
      <c r="AD34" s="217">
        <v>2.05</v>
      </c>
      <c r="AE34" s="80" t="str">
        <f>CONCATENATE(DIREZIONALE!$A15,"; ",DIREZIONALE!$B15,"; ",DIREZIONALE!$C15,"; ")</f>
        <v>Zona B10; 1,5≤d.f.≤3; Urb.Secondaria; </v>
      </c>
      <c r="AF34" s="81">
        <v>26.49</v>
      </c>
      <c r="AG34" s="82" t="str">
        <f>CONCATENATE(COMMERCIALE!$A15,"; ",COMMERCIALE!$B15,"; ",COMMERCIALE!$C15,"; ")</f>
        <v>Zona B10; 1,5≤d.f.≤3; Urb.Secondaria; </v>
      </c>
      <c r="AH34" s="83">
        <v>21.68</v>
      </c>
      <c r="AI34" s="84" t="str">
        <f>CONCATENATE(TURISMO!$A15,"; ",TURISMO!$B15,"; ",TURISMO!$C15,"; ")</f>
        <v>Zona B10; 1,5≤d.f.≤3; Urb.Secondaria; </v>
      </c>
      <c r="AJ34" s="85">
        <v>12.71</v>
      </c>
      <c r="AK34" s="222" t="str">
        <f>CONCATENATE(ARTIGIANATO!$A15,"; ",ARTIGIANATO!$B15,"; ")</f>
        <v>Zona B4; Urb.Secondaria; </v>
      </c>
      <c r="AL34" s="86">
        <v>3.92</v>
      </c>
      <c r="AM34" s="86">
        <v>6.92</v>
      </c>
      <c r="AN34" s="224" t="str">
        <f>CONCATENATE(INDUSTRIA!$A15,"; ",INDUSTRIA!$B15,"; ")</f>
        <v>Zona B4; Urb.Secondaria; </v>
      </c>
      <c r="AO34" s="87">
        <v>16.44</v>
      </c>
      <c r="AP34" s="87">
        <v>6.92</v>
      </c>
    </row>
    <row r="35" spans="1:42" ht="15" customHeight="1">
      <c r="A35" s="7"/>
      <c r="B35" s="59" t="s">
        <v>97</v>
      </c>
      <c r="C35" s="59"/>
      <c r="D35" s="173"/>
      <c r="E35" s="187"/>
      <c r="F35" s="187"/>
      <c r="G35" s="187"/>
      <c r="H35" s="208">
        <f aca="true" t="shared" si="5" ref="H35:H42">(E35+(F35*0.6))*G35</f>
        <v>0</v>
      </c>
      <c r="I35" s="187"/>
      <c r="J35" s="187"/>
      <c r="K35" s="187"/>
      <c r="L35" s="208">
        <f aca="true" t="shared" si="6" ref="L35:L42">(I35+(J35*0.6))*K35</f>
        <v>0</v>
      </c>
      <c r="M35" s="187"/>
      <c r="N35" s="187"/>
      <c r="O35" s="187"/>
      <c r="P35" s="208">
        <f aca="true" t="shared" si="7" ref="P35:P42">(M35+(N35*0.6))*O35</f>
        <v>0</v>
      </c>
      <c r="Q35" s="187"/>
      <c r="R35" s="187"/>
      <c r="S35" s="187"/>
      <c r="T35" s="208">
        <f aca="true" t="shared" si="8" ref="T35:T42">(Q35+(R35*0.6))*S35</f>
        <v>0</v>
      </c>
      <c r="U35" s="187"/>
      <c r="V35" s="187"/>
      <c r="W35" s="187"/>
      <c r="X35" s="210">
        <f aca="true" t="shared" si="9" ref="X35:X42">(U35+(V35*0.6))*W35</f>
        <v>0</v>
      </c>
      <c r="Z35" s="389" t="s">
        <v>390</v>
      </c>
      <c r="AA35" s="78" t="str">
        <f>CONCATENATE(RESIDENZIALE!$A16,"; ",RESIDENZIALE!$B16,"; ",RESIDENZIALE!$C16,"; ")</f>
        <v>Zona B10; 1≤d.f.≤3; Urb.Primaria; </v>
      </c>
      <c r="AB35" s="79">
        <v>5.32</v>
      </c>
      <c r="AC35" s="216" t="str">
        <f>CONCATENATE(AGRICOLTURA!$A16,"; ",AGRICOLTURA!$B16,"; ")</f>
        <v>Zona B5; Urb.Primaria; </v>
      </c>
      <c r="AD35" s="217">
        <v>16.44</v>
      </c>
      <c r="AE35" s="80" t="str">
        <f>CONCATENATE(DIREZIONALE!$A16,"; ",DIREZIONALE!$B16,"; ",DIREZIONALE!$C16,"; ")</f>
        <v>Zona B10; d.f.≥3; Urb.Primaria; </v>
      </c>
      <c r="AF35" s="81">
        <v>19.4</v>
      </c>
      <c r="AG35" s="82" t="str">
        <f>CONCATENATE(COMMERCIALE!$A16,"; ",COMMERCIALE!$B16,"; ",COMMERCIALE!$C16,"; ")</f>
        <v>Zona B10; d.f.≥3; Urb.Primaria; </v>
      </c>
      <c r="AH35" s="83">
        <v>15.87</v>
      </c>
      <c r="AI35" s="84" t="str">
        <f>CONCATENATE(TURISMO!$A16,"; ",TURISMO!$B16,"; ",TURISMO!$C16,"; ")</f>
        <v>Zona B10; d.f.≥3; Urb.Primaria; </v>
      </c>
      <c r="AJ35" s="85">
        <v>10.05</v>
      </c>
      <c r="AK35" s="222" t="str">
        <f>CONCATENATE(ARTIGIANATO!$A16,"; ",ARTIGIANATO!$B16,"; ")</f>
        <v>Zona B5; Urb.Primaria; </v>
      </c>
      <c r="AL35" s="86">
        <v>10.46</v>
      </c>
      <c r="AM35" s="86">
        <v>6.92</v>
      </c>
      <c r="AN35" s="224" t="str">
        <f>CONCATENATE(INDUSTRIA!$A16,"; ",INDUSTRIA!$B16,"; ")</f>
        <v>Zona B5; Urb.Primaria; </v>
      </c>
      <c r="AO35" s="87">
        <v>20.55</v>
      </c>
      <c r="AP35" s="87">
        <v>6.92</v>
      </c>
    </row>
    <row r="36" spans="1:42" ht="15" customHeight="1">
      <c r="A36" s="7"/>
      <c r="B36" s="59" t="s">
        <v>98</v>
      </c>
      <c r="C36" s="59"/>
      <c r="D36" s="173"/>
      <c r="E36" s="187"/>
      <c r="F36" s="187"/>
      <c r="G36" s="187"/>
      <c r="H36" s="208">
        <f t="shared" si="5"/>
        <v>0</v>
      </c>
      <c r="I36" s="187"/>
      <c r="J36" s="187"/>
      <c r="K36" s="187"/>
      <c r="L36" s="208">
        <f t="shared" si="6"/>
        <v>0</v>
      </c>
      <c r="M36" s="187"/>
      <c r="N36" s="187"/>
      <c r="O36" s="187"/>
      <c r="P36" s="208">
        <f t="shared" si="7"/>
        <v>0</v>
      </c>
      <c r="Q36" s="187"/>
      <c r="R36" s="187"/>
      <c r="S36" s="187"/>
      <c r="T36" s="208">
        <f t="shared" si="8"/>
        <v>0</v>
      </c>
      <c r="U36" s="187"/>
      <c r="V36" s="187"/>
      <c r="W36" s="187"/>
      <c r="X36" s="210">
        <f t="shared" si="9"/>
        <v>0</v>
      </c>
      <c r="Y36" s="92"/>
      <c r="Z36" s="389" t="s">
        <v>391</v>
      </c>
      <c r="AA36" s="78" t="str">
        <f>CONCATENATE(RESIDENZIALE!$A17,"; ",RESIDENZIALE!$B17,"; ",RESIDENZIALE!$C17,"; ")</f>
        <v>Zona B10; 1≤d.f.≤3; Urb.Secondaria; </v>
      </c>
      <c r="AB36" s="79">
        <v>6.82</v>
      </c>
      <c r="AC36" s="216" t="str">
        <f>CONCATENATE(AGRICOLTURA!$A17,"; ",AGRICOLTURA!$B17,"; ")</f>
        <v>Zona B5; Urb.Secondaria; </v>
      </c>
      <c r="AD36" s="217">
        <v>2.05</v>
      </c>
      <c r="AE36" s="80" t="str">
        <f>CONCATENATE(DIREZIONALE!$A17,"; ",DIREZIONALE!$B17,"; ",DIREZIONALE!$C17,"; ")</f>
        <v>Zona B10; d.f.≥3; Urb.Secondaria; </v>
      </c>
      <c r="AF36" s="81">
        <v>26.49</v>
      </c>
      <c r="AG36" s="82" t="str">
        <f>CONCATENATE(COMMERCIALE!$A17,"; ",COMMERCIALE!$B17,"; ",COMMERCIALE!$C17,"; ")</f>
        <v>Zona B10; d.f.≥3; Urb.Secondaria; </v>
      </c>
      <c r="AH36" s="83">
        <v>21.68</v>
      </c>
      <c r="AI36" s="84" t="str">
        <f>CONCATENATE(TURISMO!$A17,"; ",TURISMO!$B17,"; ",TURISMO!$C17,"; ")</f>
        <v>Zona B10; d.f.≥3; Urb.Secondaria; </v>
      </c>
      <c r="AJ36" s="85">
        <v>12.71</v>
      </c>
      <c r="AK36" s="222" t="str">
        <f>CONCATENATE(ARTIGIANATO!$A17,"; ",ARTIGIANATO!$B17,"; ")</f>
        <v>Zona B5; Urb.Secondaria; </v>
      </c>
      <c r="AL36" s="86">
        <v>3.92</v>
      </c>
      <c r="AM36" s="86">
        <v>6.92</v>
      </c>
      <c r="AN36" s="224" t="str">
        <f>CONCATENATE(INDUSTRIA!$A17,"; ",INDUSTRIA!$B17,"; ")</f>
        <v>Zona B5; Urb.Secondaria; </v>
      </c>
      <c r="AO36" s="87">
        <v>16.44</v>
      </c>
      <c r="AP36" s="87">
        <v>6.92</v>
      </c>
    </row>
    <row r="37" spans="1:42" ht="15" customHeight="1">
      <c r="A37" s="7"/>
      <c r="B37" s="59" t="s">
        <v>99</v>
      </c>
      <c r="C37" s="59"/>
      <c r="D37" s="173"/>
      <c r="E37" s="187"/>
      <c r="F37" s="187"/>
      <c r="G37" s="187"/>
      <c r="H37" s="208">
        <f t="shared" si="5"/>
        <v>0</v>
      </c>
      <c r="I37" s="187"/>
      <c r="J37" s="187"/>
      <c r="K37" s="187"/>
      <c r="L37" s="208">
        <f t="shared" si="6"/>
        <v>0</v>
      </c>
      <c r="M37" s="187"/>
      <c r="N37" s="187"/>
      <c r="O37" s="187"/>
      <c r="P37" s="208">
        <f t="shared" si="7"/>
        <v>0</v>
      </c>
      <c r="Q37" s="187"/>
      <c r="R37" s="187"/>
      <c r="S37" s="187"/>
      <c r="T37" s="208">
        <f t="shared" si="8"/>
        <v>0</v>
      </c>
      <c r="U37" s="187"/>
      <c r="V37" s="187"/>
      <c r="W37" s="187"/>
      <c r="X37" s="210">
        <f t="shared" si="9"/>
        <v>0</v>
      </c>
      <c r="Y37" s="92"/>
      <c r="Z37" s="389" t="s">
        <v>392</v>
      </c>
      <c r="AA37" s="78" t="str">
        <f>CONCATENATE(RESIDENZIALE!$A18,"; ",RESIDENZIALE!$B18,"; ",RESIDENZIALE!$C18,"; ")</f>
        <v>Zona B10; d.f.&lt;1; Urb.Primaria; </v>
      </c>
      <c r="AB37" s="79">
        <v>11.21</v>
      </c>
      <c r="AC37" s="216" t="str">
        <f>CONCATENATE(AGRICOLTURA!$A18,"; ",AGRICOLTURA!$B18,"; ")</f>
        <v>Zona B6; Urb.Primaria; </v>
      </c>
      <c r="AD37" s="217">
        <v>16.44</v>
      </c>
      <c r="AE37" s="80" t="str">
        <f>CONCATENATE(DIREZIONALE!$A18,"; ",DIREZIONALE!$B18,"; ",DIREZIONALE!$C18,"; ")</f>
        <v>Zona B2; 1,5≤d.f.≤3; Urb.Primaria; </v>
      </c>
      <c r="AF37" s="81">
        <v>39.01</v>
      </c>
      <c r="AG37" s="82" t="str">
        <f>CONCATENATE(COMMERCIALE!$A18,"; ",COMMERCIALE!$B18,"; ",COMMERCIALE!$C18,"; ")</f>
        <v>Zona B2; 1,5≤d.f.≤3; Urb.Primaria; </v>
      </c>
      <c r="AH37" s="83">
        <v>31.92</v>
      </c>
      <c r="AI37" s="84" t="str">
        <f>CONCATENATE(TURISMO!$A18,"; ",TURISMO!$B18,"; ",TURISMO!$C18,"; ")</f>
        <v>Zona B2; 1,5≤d.f.≤3; Urb.Primaria; </v>
      </c>
      <c r="AJ37" s="85">
        <v>10.05</v>
      </c>
      <c r="AK37" s="222" t="str">
        <f>CONCATENATE(ARTIGIANATO!$A18,"; ",ARTIGIANATO!$B18,"; ")</f>
        <v>Zona B6; Urb.Primaria; </v>
      </c>
      <c r="AL37" s="86">
        <v>10.46</v>
      </c>
      <c r="AM37" s="86">
        <v>6.92</v>
      </c>
      <c r="AN37" s="224" t="str">
        <f>CONCATENATE(INDUSTRIA!$A18,"; ",INDUSTRIA!$B18,"; ")</f>
        <v>Zona B6; Urb.Primaria; </v>
      </c>
      <c r="AO37" s="87">
        <v>20.55</v>
      </c>
      <c r="AP37" s="87">
        <v>6.92</v>
      </c>
    </row>
    <row r="38" spans="1:42" ht="15" customHeight="1">
      <c r="A38" s="7"/>
      <c r="B38" s="59" t="s">
        <v>100</v>
      </c>
      <c r="C38" s="59"/>
      <c r="D38" s="173"/>
      <c r="E38" s="187"/>
      <c r="F38" s="187"/>
      <c r="G38" s="187"/>
      <c r="H38" s="208">
        <f t="shared" si="5"/>
        <v>0</v>
      </c>
      <c r="I38" s="187"/>
      <c r="J38" s="187"/>
      <c r="K38" s="187"/>
      <c r="L38" s="208">
        <f t="shared" si="6"/>
        <v>0</v>
      </c>
      <c r="M38" s="187"/>
      <c r="N38" s="187"/>
      <c r="O38" s="187"/>
      <c r="P38" s="208">
        <f t="shared" si="7"/>
        <v>0</v>
      </c>
      <c r="Q38" s="187"/>
      <c r="R38" s="187"/>
      <c r="S38" s="187"/>
      <c r="T38" s="208">
        <f t="shared" si="8"/>
        <v>0</v>
      </c>
      <c r="U38" s="187"/>
      <c r="V38" s="187"/>
      <c r="W38" s="187"/>
      <c r="X38" s="210">
        <f t="shared" si="9"/>
        <v>0</v>
      </c>
      <c r="Z38" s="389" t="s">
        <v>393</v>
      </c>
      <c r="AA38" s="78" t="str">
        <f>CONCATENATE(RESIDENZIALE!$A19,"; ",RESIDENZIALE!$B19,"; ",RESIDENZIALE!$C19,"; ")</f>
        <v>Zona B10; d.f.&lt;1; Urb.Secondaria; </v>
      </c>
      <c r="AB38" s="79">
        <v>6.82</v>
      </c>
      <c r="AC38" s="216" t="str">
        <f>CONCATENATE(AGRICOLTURA!$A19,"; ",AGRICOLTURA!$B19,"; ")</f>
        <v>Zona B6; Urb.Secondaria; </v>
      </c>
      <c r="AD38" s="217">
        <v>2.05</v>
      </c>
      <c r="AE38" s="80" t="str">
        <f>CONCATENATE(DIREZIONALE!$A19,"; ",DIREZIONALE!$B19,"; ",DIREZIONALE!$C19,"; ")</f>
        <v>Zona B2; 1,5≤d.f.≤3; Urb.Secondaria; </v>
      </c>
      <c r="AF38" s="81">
        <v>26.49</v>
      </c>
      <c r="AG38" s="82" t="str">
        <f>CONCATENATE(COMMERCIALE!$A19,"; ",COMMERCIALE!$B19,"; ",COMMERCIALE!$C19,"; ")</f>
        <v>Zona B2; 1,5≤d.f.≤3; Urb.Secondaria; </v>
      </c>
      <c r="AH38" s="83">
        <v>21.68</v>
      </c>
      <c r="AI38" s="84" t="str">
        <f>CONCATENATE(TURISMO!$A19,"; ",TURISMO!$B19,"; ",TURISMO!$C19,"; ")</f>
        <v>Zona B2; 1,5≤d.f.≤3; Urb.Secondaria; </v>
      </c>
      <c r="AJ38" s="85">
        <v>12.71</v>
      </c>
      <c r="AK38" s="222" t="str">
        <f>CONCATENATE(ARTIGIANATO!$A19,"; ",ARTIGIANATO!$B19,"; ")</f>
        <v>Zona B6; Urb.Secondaria; </v>
      </c>
      <c r="AL38" s="86">
        <v>3.92</v>
      </c>
      <c r="AM38" s="86">
        <v>6.92</v>
      </c>
      <c r="AN38" s="224" t="str">
        <f>CONCATENATE(INDUSTRIA!$A19,"; ",INDUSTRIA!$B19,"; ")</f>
        <v>Zona B6; Urb.Secondaria; </v>
      </c>
      <c r="AO38" s="87">
        <v>16.44</v>
      </c>
      <c r="AP38" s="87">
        <v>6.92</v>
      </c>
    </row>
    <row r="39" spans="1:42" ht="15" customHeight="1">
      <c r="A39" s="7"/>
      <c r="B39" s="59" t="s">
        <v>101</v>
      </c>
      <c r="C39" s="59"/>
      <c r="D39" s="173"/>
      <c r="E39" s="187"/>
      <c r="F39" s="187"/>
      <c r="G39" s="187"/>
      <c r="H39" s="208">
        <f t="shared" si="5"/>
        <v>0</v>
      </c>
      <c r="I39" s="187"/>
      <c r="J39" s="187"/>
      <c r="K39" s="187"/>
      <c r="L39" s="208">
        <f t="shared" si="6"/>
        <v>0</v>
      </c>
      <c r="M39" s="187"/>
      <c r="N39" s="187"/>
      <c r="O39" s="187"/>
      <c r="P39" s="208">
        <f t="shared" si="7"/>
        <v>0</v>
      </c>
      <c r="Q39" s="187"/>
      <c r="R39" s="187"/>
      <c r="S39" s="187"/>
      <c r="T39" s="208">
        <f t="shared" si="8"/>
        <v>0</v>
      </c>
      <c r="U39" s="187"/>
      <c r="V39" s="187"/>
      <c r="W39" s="187"/>
      <c r="X39" s="210">
        <f t="shared" si="9"/>
        <v>0</v>
      </c>
      <c r="Z39" s="96" t="s">
        <v>389</v>
      </c>
      <c r="AA39" s="378" t="str">
        <f>CONCATENATE(RESIDENZIALE!$A20,"; ",RESIDENZIALE!$B20,"; ",RESIDENZIALE!$C20,"; ")</f>
        <v>Zona B10; d.f.≥3; Urb.Primaria; </v>
      </c>
      <c r="AB39" s="79">
        <v>3.74</v>
      </c>
      <c r="AC39" s="216" t="str">
        <f>CONCATENATE(AGRICOLTURA!$A20,"; ",AGRICOLTURA!$B20,"; ")</f>
        <v>Zona B7; Urb.Primaria; </v>
      </c>
      <c r="AD39" s="217">
        <v>16.44</v>
      </c>
      <c r="AE39" s="80" t="str">
        <f>CONCATENATE(DIREZIONALE!$A20,"; ",DIREZIONALE!$B20,"; ",DIREZIONALE!$C20,"; ")</f>
        <v>Zona B2; d.f.≥3; Urb.Primaria; </v>
      </c>
      <c r="AF39" s="81">
        <v>19.4</v>
      </c>
      <c r="AG39" s="82" t="str">
        <f>CONCATENATE(COMMERCIALE!$A20,"; ",COMMERCIALE!$B20,"; ",COMMERCIALE!$C20,"; ")</f>
        <v>Zona B2; d.f.≥3; Urb.Primaria; </v>
      </c>
      <c r="AH39" s="83">
        <v>15.87</v>
      </c>
      <c r="AI39" s="84" t="str">
        <f>CONCATENATE(TURISMO!$A20,"; ",TURISMO!$B20,"; ",TURISMO!$C20,"; ")</f>
        <v>Zona B2; d.f.≥3; Urb.Primaria; </v>
      </c>
      <c r="AJ39" s="85">
        <v>10.05</v>
      </c>
      <c r="AK39" s="222" t="str">
        <f>CONCATENATE(ARTIGIANATO!$A20,"; ",ARTIGIANATO!$B20,"; ")</f>
        <v>Zona B7; Urb.Primaria; </v>
      </c>
      <c r="AL39" s="86">
        <v>10.46</v>
      </c>
      <c r="AM39" s="86">
        <v>6.92</v>
      </c>
      <c r="AN39" s="224" t="str">
        <f>CONCATENATE(INDUSTRIA!$A20,"; ",INDUSTRIA!$B20,"; ")</f>
        <v>Zona B7; Urb.Primaria; </v>
      </c>
      <c r="AO39" s="87">
        <v>20.55</v>
      </c>
      <c r="AP39" s="87">
        <v>6.92</v>
      </c>
    </row>
    <row r="40" spans="1:42" ht="15" customHeight="1">
      <c r="A40" s="7"/>
      <c r="B40" s="59" t="s">
        <v>102</v>
      </c>
      <c r="C40" s="59"/>
      <c r="D40" s="173"/>
      <c r="E40" s="187"/>
      <c r="F40" s="187"/>
      <c r="G40" s="187"/>
      <c r="H40" s="208">
        <f t="shared" si="5"/>
        <v>0</v>
      </c>
      <c r="I40" s="187"/>
      <c r="J40" s="187"/>
      <c r="K40" s="187"/>
      <c r="L40" s="208">
        <f t="shared" si="6"/>
        <v>0</v>
      </c>
      <c r="M40" s="187"/>
      <c r="N40" s="187"/>
      <c r="O40" s="187"/>
      <c r="P40" s="208">
        <f t="shared" si="7"/>
        <v>0</v>
      </c>
      <c r="Q40" s="187"/>
      <c r="R40" s="187"/>
      <c r="S40" s="187"/>
      <c r="T40" s="208">
        <f t="shared" si="8"/>
        <v>0</v>
      </c>
      <c r="U40" s="187"/>
      <c r="V40" s="187"/>
      <c r="W40" s="187"/>
      <c r="X40" s="210">
        <f t="shared" si="9"/>
        <v>0</v>
      </c>
      <c r="Z40" s="196"/>
      <c r="AA40" s="378" t="str">
        <f>CONCATENATE(RESIDENZIALE!$A21,"; ",RESIDENZIALE!$B21,"; ",RESIDENZIALE!$C21,"; ")</f>
        <v>Zona B10; d.f.≥3; Urb.Secondaria; </v>
      </c>
      <c r="AB40" s="79">
        <v>6.82</v>
      </c>
      <c r="AC40" s="216" t="str">
        <f>CONCATENATE(AGRICOLTURA!$A21,"; ",AGRICOLTURA!$B21,"; ")</f>
        <v>Zona B7; Urb.Secondaria; </v>
      </c>
      <c r="AD40" s="217">
        <v>2.05</v>
      </c>
      <c r="AE40" s="80" t="str">
        <f>CONCATENATE(DIREZIONALE!$A21,"; ",DIREZIONALE!$B21,"; ",DIREZIONALE!$C21,"; ")</f>
        <v>Zona B2; d.f.≥3; Urb.Secondaria; </v>
      </c>
      <c r="AF40" s="81">
        <v>26.49</v>
      </c>
      <c r="AG40" s="82" t="str">
        <f>CONCATENATE(COMMERCIALE!$A21,"; ",COMMERCIALE!$B21,"; ",COMMERCIALE!$C21,"; ")</f>
        <v>Zona B2; d.f.≥3; Urb.Secondaria; </v>
      </c>
      <c r="AH40" s="83">
        <v>21.68</v>
      </c>
      <c r="AI40" s="84" t="str">
        <f>CONCATENATE(TURISMO!$A21,"; ",TURISMO!$B21,"; ",TURISMO!$C21,"; ")</f>
        <v>Zona B2; d.f.≥3; Urb.Secondaria; </v>
      </c>
      <c r="AJ40" s="85">
        <v>12.71</v>
      </c>
      <c r="AK40" s="222" t="str">
        <f>CONCATENATE(ARTIGIANATO!$A21,"; ",ARTIGIANATO!$B21,"; ")</f>
        <v>Zona B7; Urb.Secondaria; </v>
      </c>
      <c r="AL40" s="86">
        <v>3.92</v>
      </c>
      <c r="AM40" s="86">
        <v>6.92</v>
      </c>
      <c r="AN40" s="224" t="str">
        <f>CONCATENATE(INDUSTRIA!$A21,"; ",INDUSTRIA!$B21,"; ")</f>
        <v>Zona B7; Urb.Secondaria; </v>
      </c>
      <c r="AO40" s="87">
        <v>16.44</v>
      </c>
      <c r="AP40" s="87">
        <v>6.92</v>
      </c>
    </row>
    <row r="41" spans="1:42" ht="15" customHeight="1">
      <c r="A41" s="7"/>
      <c r="B41" s="59" t="s">
        <v>91</v>
      </c>
      <c r="C41" s="59"/>
      <c r="D41" s="173"/>
      <c r="E41" s="187"/>
      <c r="F41" s="187"/>
      <c r="G41" s="187"/>
      <c r="H41" s="208">
        <f t="shared" si="5"/>
        <v>0</v>
      </c>
      <c r="I41" s="187"/>
      <c r="J41" s="187"/>
      <c r="K41" s="187"/>
      <c r="L41" s="208">
        <f t="shared" si="6"/>
        <v>0</v>
      </c>
      <c r="M41" s="187"/>
      <c r="N41" s="187"/>
      <c r="O41" s="187"/>
      <c r="P41" s="208">
        <f t="shared" si="7"/>
        <v>0</v>
      </c>
      <c r="Q41" s="187"/>
      <c r="R41" s="187"/>
      <c r="S41" s="187"/>
      <c r="T41" s="208">
        <f t="shared" si="8"/>
        <v>0</v>
      </c>
      <c r="U41" s="187"/>
      <c r="V41" s="187"/>
      <c r="W41" s="187"/>
      <c r="X41" s="210">
        <f t="shared" si="9"/>
        <v>0</v>
      </c>
      <c r="Z41" s="196"/>
      <c r="AA41" s="378" t="str">
        <f>CONCATENATE(RESIDENZIALE!$A22,"; ",RESIDENZIALE!$B22,"; ",RESIDENZIALE!$C22,"; ")</f>
        <v>Zona B2; 1≤d.f.≤3; Urb.Primaria; </v>
      </c>
      <c r="AB41" s="79">
        <v>5.32</v>
      </c>
      <c r="AC41" s="216" t="str">
        <f>CONCATENATE(AGRICOLTURA!$A22,"; ",AGRICOLTURA!$B22,"; ")</f>
        <v>Zona B8; Urb.Primaria; </v>
      </c>
      <c r="AD41" s="217">
        <v>16.44</v>
      </c>
      <c r="AE41" s="80" t="str">
        <f>CONCATENATE(DIREZIONALE!$A22,"; ",DIREZIONALE!$B22,"; ",DIREZIONALE!$C22,"; ")</f>
        <v>Zona B3; 1,5≤d.f.≤3; Urb.Primaria; </v>
      </c>
      <c r="AF41" s="81">
        <v>39.01</v>
      </c>
      <c r="AG41" s="82" t="str">
        <f>CONCATENATE(COMMERCIALE!$A22,"; ",COMMERCIALE!$B22,"; ",COMMERCIALE!$C22,"; ")</f>
        <v>Zona B3; 1,5≤d.f.≤3; Urb.Primaria; </v>
      </c>
      <c r="AH41" s="83">
        <v>31.92</v>
      </c>
      <c r="AI41" s="84" t="str">
        <f>CONCATENATE(TURISMO!$A22,"; ",TURISMO!$B22,"; ",TURISMO!$C22,"; ")</f>
        <v>Zona B3; 1,5≤d.f.≤3; Urb.Primaria; </v>
      </c>
      <c r="AJ41" s="85">
        <v>10.05</v>
      </c>
      <c r="AK41" s="222" t="str">
        <f>CONCATENATE(ARTIGIANATO!$A22,"; ",ARTIGIANATO!$B22,"; ")</f>
        <v>Zona B8; Urb.Primaria; </v>
      </c>
      <c r="AL41" s="86">
        <v>10.46</v>
      </c>
      <c r="AM41" s="86">
        <v>6.92</v>
      </c>
      <c r="AN41" s="224" t="str">
        <f>CONCATENATE(INDUSTRIA!$A22,"; ",INDUSTRIA!$B22,"; ")</f>
        <v>Zona B8; Urb.Primaria; </v>
      </c>
      <c r="AO41" s="87">
        <v>20.55</v>
      </c>
      <c r="AP41" s="87">
        <v>6.92</v>
      </c>
    </row>
    <row r="42" spans="1:42" ht="15" customHeight="1" thickBot="1">
      <c r="A42" s="7"/>
      <c r="B42" s="59" t="s">
        <v>92</v>
      </c>
      <c r="C42" s="59"/>
      <c r="D42" s="173"/>
      <c r="E42" s="188"/>
      <c r="F42" s="188"/>
      <c r="G42" s="188"/>
      <c r="H42" s="208">
        <f t="shared" si="5"/>
        <v>0</v>
      </c>
      <c r="I42" s="188"/>
      <c r="J42" s="188"/>
      <c r="K42" s="188"/>
      <c r="L42" s="208">
        <f t="shared" si="6"/>
        <v>0</v>
      </c>
      <c r="M42" s="188"/>
      <c r="N42" s="188"/>
      <c r="O42" s="188"/>
      <c r="P42" s="208">
        <f t="shared" si="7"/>
        <v>0</v>
      </c>
      <c r="Q42" s="188"/>
      <c r="R42" s="188"/>
      <c r="S42" s="188"/>
      <c r="T42" s="208">
        <f t="shared" si="8"/>
        <v>0</v>
      </c>
      <c r="U42" s="188"/>
      <c r="V42" s="188"/>
      <c r="W42" s="188"/>
      <c r="X42" s="210">
        <f t="shared" si="9"/>
        <v>0</v>
      </c>
      <c r="Y42" s="92"/>
      <c r="Z42" s="196"/>
      <c r="AA42" s="378" t="str">
        <f>CONCATENATE(RESIDENZIALE!$A23,"; ",RESIDENZIALE!$B23,"; ",RESIDENZIALE!$C23,"; ")</f>
        <v>Zona B2; 1≤d.f.≤3; Urb.Secondaria; </v>
      </c>
      <c r="AB42" s="79">
        <v>6.82</v>
      </c>
      <c r="AC42" s="216" t="str">
        <f>CONCATENATE(AGRICOLTURA!$A23,"; ",AGRICOLTURA!$B23,"; ")</f>
        <v>Zona B8; Urb.Secondaria; </v>
      </c>
      <c r="AD42" s="217">
        <v>2.05</v>
      </c>
      <c r="AE42" s="80" t="str">
        <f>CONCATENATE(DIREZIONALE!$A23,"; ",DIREZIONALE!$B23,"; ",DIREZIONALE!$C23,"; ")</f>
        <v>Zona B3; 1,5≤d.f.≤3; Urb.Secondaria; </v>
      </c>
      <c r="AF42" s="81">
        <v>26.49</v>
      </c>
      <c r="AG42" s="82" t="str">
        <f>CONCATENATE(COMMERCIALE!$A23,"; ",COMMERCIALE!$B23,"; ",COMMERCIALE!$C23,"; ")</f>
        <v>Zona B3; 1,5≤d.f.≤3; Urb.Secondaria; </v>
      </c>
      <c r="AH42" s="83">
        <v>21.68</v>
      </c>
      <c r="AI42" s="84" t="str">
        <f>CONCATENATE(TURISMO!$A23,"; ",TURISMO!$B23,"; ",TURISMO!$C23,"; ")</f>
        <v>Zona B3; 1,5≤d.f.≤3; Urb.Secondaria; </v>
      </c>
      <c r="AJ42" s="85">
        <v>12.71</v>
      </c>
      <c r="AK42" s="222" t="str">
        <f>CONCATENATE(ARTIGIANATO!$A23,"; ",ARTIGIANATO!$B23,"; ")</f>
        <v>Zona B8; Urb.Secondaria; </v>
      </c>
      <c r="AL42" s="86">
        <v>3.92</v>
      </c>
      <c r="AM42" s="86">
        <v>6.92</v>
      </c>
      <c r="AN42" s="224" t="str">
        <f>CONCATENATE(INDUSTRIA!$A23,"; ",INDUSTRIA!$B23,"; ")</f>
        <v>Zona B8; Urb.Secondaria; </v>
      </c>
      <c r="AO42" s="87">
        <v>16.44</v>
      </c>
      <c r="AP42" s="87">
        <v>6.92</v>
      </c>
    </row>
    <row r="43" spans="1:42" ht="15" customHeight="1" thickTop="1">
      <c r="A43" s="7"/>
      <c r="B43" s="8"/>
      <c r="C43" s="8"/>
      <c r="D43" s="176"/>
      <c r="E43" s="9"/>
      <c r="F43" s="9"/>
      <c r="G43" s="9"/>
      <c r="H43" s="9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200"/>
      <c r="U43" s="8"/>
      <c r="V43" s="8"/>
      <c r="W43" s="8"/>
      <c r="X43" s="10"/>
      <c r="Y43" s="92"/>
      <c r="Z43" s="196"/>
      <c r="AA43" s="378" t="str">
        <f>CONCATENATE(RESIDENZIALE!$A24,"; ",RESIDENZIALE!$B24,"; ",RESIDENZIALE!$C24,"; ")</f>
        <v>Zona B2; d.f.&lt;1; Urb.Primaria; </v>
      </c>
      <c r="AB43" s="79">
        <v>11.21</v>
      </c>
      <c r="AC43" s="216" t="str">
        <f>CONCATENATE(AGRICOLTURA!$A24,"; ",AGRICOLTURA!$B24,"; ")</f>
        <v>Zona B9; Urb.Primaria; </v>
      </c>
      <c r="AD43" s="217">
        <v>16.44</v>
      </c>
      <c r="AE43" s="80" t="str">
        <f>CONCATENATE(DIREZIONALE!$A24,"; ",DIREZIONALE!$B24,"; ",DIREZIONALE!$C24,"; ")</f>
        <v>Zona B3; d.f.≥3; Urb.Primaria; </v>
      </c>
      <c r="AF43" s="81">
        <v>19.4</v>
      </c>
      <c r="AG43" s="82" t="str">
        <f>CONCATENATE(COMMERCIALE!$A24,"; ",COMMERCIALE!$B24,"; ",COMMERCIALE!$C24,"; ")</f>
        <v>Zona B3; d.f.≥3; Urb.Primaria; </v>
      </c>
      <c r="AH43" s="83">
        <v>15.87</v>
      </c>
      <c r="AI43" s="84" t="str">
        <f>CONCATENATE(TURISMO!$A24,"; ",TURISMO!$B24,"; ",TURISMO!$C24,"; ")</f>
        <v>Zona B3; d.f.≥3; Urb.Primaria; </v>
      </c>
      <c r="AJ43" s="85">
        <v>10.05</v>
      </c>
      <c r="AK43" s="222" t="str">
        <f>CONCATENATE(ARTIGIANATO!$A24,"; ",ARTIGIANATO!$B24,"; ")</f>
        <v>Zona B9; Urb.Primaria; </v>
      </c>
      <c r="AL43" s="86">
        <v>10.46</v>
      </c>
      <c r="AM43" s="86">
        <v>6.92</v>
      </c>
      <c r="AN43" s="224" t="str">
        <f>CONCATENATE(INDUSTRIA!$A24,"; ",INDUSTRIA!$B24,"; ")</f>
        <v>Zona B9; Urb.Primaria; </v>
      </c>
      <c r="AO43" s="87">
        <v>20.55</v>
      </c>
      <c r="AP43" s="87">
        <v>6.92</v>
      </c>
    </row>
    <row r="44" spans="1:42" ht="15" customHeight="1" thickBot="1">
      <c r="A44" s="7"/>
      <c r="B44" s="20"/>
      <c r="C44" s="20"/>
      <c r="D44" s="20"/>
      <c r="E44" s="454" t="s">
        <v>310</v>
      </c>
      <c r="F44" s="454"/>
      <c r="G44" s="382" t="s">
        <v>255</v>
      </c>
      <c r="H44" s="170"/>
      <c r="I44" s="454" t="s">
        <v>310</v>
      </c>
      <c r="J44" s="486"/>
      <c r="K44" s="382" t="s">
        <v>255</v>
      </c>
      <c r="L44" s="170"/>
      <c r="M44" s="454" t="s">
        <v>310</v>
      </c>
      <c r="N44" s="454"/>
      <c r="O44" s="382" t="s">
        <v>255</v>
      </c>
      <c r="P44" s="170"/>
      <c r="Q44" s="454" t="s">
        <v>310</v>
      </c>
      <c r="R44" s="454"/>
      <c r="S44" s="382" t="s">
        <v>255</v>
      </c>
      <c r="T44" s="170"/>
      <c r="U44" s="454" t="s">
        <v>310</v>
      </c>
      <c r="V44" s="454"/>
      <c r="W44" s="382" t="s">
        <v>255</v>
      </c>
      <c r="X44" s="10"/>
      <c r="Z44" s="196"/>
      <c r="AA44" s="378" t="str">
        <f>CONCATENATE(RESIDENZIALE!$A25,"; ",RESIDENZIALE!$B25,"; ",RESIDENZIALE!$C25,"; ")</f>
        <v>Zona B2; d.f.&lt;1; Urb.Secondaria; </v>
      </c>
      <c r="AB44" s="79">
        <v>6.82</v>
      </c>
      <c r="AC44" s="216" t="str">
        <f>CONCATENATE(AGRICOLTURA!$A25,"; ",AGRICOLTURA!$B25,"; ")</f>
        <v>Zona B9; Urb.Secondaria; </v>
      </c>
      <c r="AD44" s="217">
        <v>2.05</v>
      </c>
      <c r="AE44" s="80" t="str">
        <f>CONCATENATE(DIREZIONALE!$A25,"; ",DIREZIONALE!$B25,"; ",DIREZIONALE!$C25,"; ")</f>
        <v>Zona B3; d.f.≥3; Urb.Secondaria; </v>
      </c>
      <c r="AF44" s="81">
        <v>26.49</v>
      </c>
      <c r="AG44" s="82" t="str">
        <f>CONCATENATE(COMMERCIALE!$A25,"; ",COMMERCIALE!$B25,"; ",COMMERCIALE!$C25,"; ")</f>
        <v>Zona B3; d.f.≥3; Urb.Secondaria; </v>
      </c>
      <c r="AH44" s="83">
        <v>21.68</v>
      </c>
      <c r="AI44" s="84" t="str">
        <f>CONCATENATE(TURISMO!$A25,"; ",TURISMO!$B25,"; ",TURISMO!$C25,"; ")</f>
        <v>Zona B3; d.f.≥3; Urb.Secondaria; </v>
      </c>
      <c r="AJ44" s="85">
        <v>12.71</v>
      </c>
      <c r="AK44" s="222" t="str">
        <f>CONCATENATE(ARTIGIANATO!$A25,"; ",ARTIGIANATO!$B25,"; ")</f>
        <v>Zona B9; Urb.Secondaria; </v>
      </c>
      <c r="AL44" s="86">
        <v>3.92</v>
      </c>
      <c r="AM44" s="86">
        <v>6.92</v>
      </c>
      <c r="AN44" s="224" t="str">
        <f>CONCATENATE(INDUSTRIA!$A25,"; ",INDUSTRIA!$B25,"; ")</f>
        <v>Zona B9; Urb.Secondaria; </v>
      </c>
      <c r="AO44" s="87">
        <v>16.44</v>
      </c>
      <c r="AP44" s="87">
        <v>6.92</v>
      </c>
    </row>
    <row r="45" spans="1:42" ht="15" customHeight="1" thickTop="1">
      <c r="A45" s="7"/>
      <c r="B45" s="20"/>
      <c r="C45" s="20"/>
      <c r="D45" s="20"/>
      <c r="E45" s="189" t="s">
        <v>112</v>
      </c>
      <c r="F45" s="189" t="s">
        <v>113</v>
      </c>
      <c r="G45" s="189" t="s">
        <v>186</v>
      </c>
      <c r="H45" s="170"/>
      <c r="I45" s="189" t="s">
        <v>112</v>
      </c>
      <c r="J45" s="189" t="s">
        <v>113</v>
      </c>
      <c r="K45" s="189" t="s">
        <v>186</v>
      </c>
      <c r="L45" s="170"/>
      <c r="M45" s="189" t="s">
        <v>112</v>
      </c>
      <c r="N45" s="189" t="s">
        <v>113</v>
      </c>
      <c r="O45" s="189" t="s">
        <v>186</v>
      </c>
      <c r="P45" s="170"/>
      <c r="Q45" s="189" t="s">
        <v>112</v>
      </c>
      <c r="R45" s="189" t="s">
        <v>113</v>
      </c>
      <c r="S45" s="189" t="s">
        <v>186</v>
      </c>
      <c r="T45" s="170"/>
      <c r="U45" s="189" t="s">
        <v>112</v>
      </c>
      <c r="V45" s="189" t="s">
        <v>113</v>
      </c>
      <c r="W45" s="189" t="s">
        <v>186</v>
      </c>
      <c r="X45" s="10"/>
      <c r="Z45" s="196"/>
      <c r="AA45" s="378" t="str">
        <f>CONCATENATE(RESIDENZIALE!$A26,"; ",RESIDENZIALE!$B26,"; ",RESIDENZIALE!$C26,"; ")</f>
        <v>Zona B2; d.f.≥3; Urb.Primaria; </v>
      </c>
      <c r="AB45" s="79">
        <v>3.74</v>
      </c>
      <c r="AC45" s="216" t="str">
        <f>CONCATENATE(AGRICOLTURA!$A26,"; ",AGRICOLTURA!$B26,"; ")</f>
        <v>Zona Ba; Urb.Primaria; </v>
      </c>
      <c r="AD45" s="217">
        <v>16.44</v>
      </c>
      <c r="AE45" s="80" t="str">
        <f>CONCATENATE(DIREZIONALE!$A26,"; ",DIREZIONALE!$B26,"; ",DIREZIONALE!$C26,"; ")</f>
        <v>Zona B4; 1,5≤d.f.≤3; Urb.Primaria; </v>
      </c>
      <c r="AF45" s="81">
        <v>39.01</v>
      </c>
      <c r="AG45" s="82" t="str">
        <f>CONCATENATE(COMMERCIALE!$A26,"; ",COMMERCIALE!$B26,"; ",COMMERCIALE!$C26,"; ")</f>
        <v>Zona B4; 1,5≤d.f.≤3; Urb.Primaria; </v>
      </c>
      <c r="AH45" s="83">
        <v>31.92</v>
      </c>
      <c r="AI45" s="84" t="str">
        <f>CONCATENATE(TURISMO!$A26,"; ",TURISMO!$B26,"; ",TURISMO!$C26,"; ")</f>
        <v>Zona B4; 1,5≤d.f.≤3; Urb.Primaria; </v>
      </c>
      <c r="AJ45" s="85">
        <v>10.05</v>
      </c>
      <c r="AK45" s="222" t="str">
        <f>CONCATENATE(ARTIGIANATO!$A26,"; ",ARTIGIANATO!$B26,"; ")</f>
        <v>Zona Ba; Urb.Primaria; </v>
      </c>
      <c r="AL45" s="86">
        <v>10.46</v>
      </c>
      <c r="AM45" s="86">
        <v>6.92</v>
      </c>
      <c r="AN45" s="224" t="str">
        <f>CONCATENATE(INDUSTRIA!$A26,"; ",INDUSTRIA!$B26,"; ")</f>
        <v>Zona Ba; Urb.Primaria; </v>
      </c>
      <c r="AO45" s="87">
        <v>20.55</v>
      </c>
      <c r="AP45" s="87">
        <v>6.92</v>
      </c>
    </row>
    <row r="46" spans="1:42" ht="15" customHeight="1">
      <c r="A46" s="7"/>
      <c r="B46" s="59" t="s">
        <v>96</v>
      </c>
      <c r="C46" s="59"/>
      <c r="D46" s="173"/>
      <c r="E46" s="187"/>
      <c r="F46" s="187"/>
      <c r="G46" s="187"/>
      <c r="H46" s="208">
        <f>(E46+(F46*0.6))*G46</f>
        <v>0</v>
      </c>
      <c r="I46" s="187"/>
      <c r="J46" s="187"/>
      <c r="K46" s="187"/>
      <c r="L46" s="208">
        <f>(I46+(J46*0.6))*K46</f>
        <v>0</v>
      </c>
      <c r="M46" s="187"/>
      <c r="N46" s="187"/>
      <c r="O46" s="187"/>
      <c r="P46" s="208">
        <f>(M46+(N46*0.6))*O46</f>
        <v>0</v>
      </c>
      <c r="Q46" s="187"/>
      <c r="R46" s="187"/>
      <c r="S46" s="187"/>
      <c r="T46" s="208">
        <f>(Q46+(R46*0.6))*S46</f>
        <v>0</v>
      </c>
      <c r="U46" s="187"/>
      <c r="V46" s="187"/>
      <c r="W46" s="187"/>
      <c r="X46" s="210">
        <f>(U46+(V46*0.6))*W46</f>
        <v>0</v>
      </c>
      <c r="Z46" s="196"/>
      <c r="AA46" s="378" t="str">
        <f>CONCATENATE(RESIDENZIALE!$A27,"; ",RESIDENZIALE!$B27,"; ",RESIDENZIALE!$C27,"; ")</f>
        <v>Zona B2; d.f.≥3; Urb.Secondaria; </v>
      </c>
      <c r="AB46" s="79">
        <v>6.82</v>
      </c>
      <c r="AC46" s="216" t="str">
        <f>CONCATENATE(AGRICOLTURA!$A27,"; ",AGRICOLTURA!$B27,"; ")</f>
        <v>Zona Ba; Urb.Secondaria; </v>
      </c>
      <c r="AD46" s="217">
        <v>2.05</v>
      </c>
      <c r="AE46" s="80" t="str">
        <f>CONCATENATE(DIREZIONALE!$A27,"; ",DIREZIONALE!$B27,"; ",DIREZIONALE!$C27,"; ")</f>
        <v>Zona B4; 1,5≤d.f.≤3; Urb.Secondaria; </v>
      </c>
      <c r="AF46" s="81">
        <v>26.49</v>
      </c>
      <c r="AG46" s="82" t="str">
        <f>CONCATENATE(COMMERCIALE!$A27,"; ",COMMERCIALE!$B27,"; ",COMMERCIALE!$C27,"; ")</f>
        <v>Zona B4; 1,5≤d.f.≤3; Urb.Secondaria; </v>
      </c>
      <c r="AH46" s="83">
        <v>21.68</v>
      </c>
      <c r="AI46" s="84" t="str">
        <f>CONCATENATE(TURISMO!$A27,"; ",TURISMO!$B27,"; ",TURISMO!$C27,"; ")</f>
        <v>Zona B4; 1,5≤d.f.≤3; Urb.Secondaria; </v>
      </c>
      <c r="AJ46" s="85">
        <v>12.71</v>
      </c>
      <c r="AK46" s="222" t="str">
        <f>CONCATENATE(ARTIGIANATO!$A27,"; ",ARTIGIANATO!$B27,"; ")</f>
        <v>Zona Ba; Urb.Secondaria; </v>
      </c>
      <c r="AL46" s="86">
        <v>3.92</v>
      </c>
      <c r="AM46" s="86">
        <v>6.92</v>
      </c>
      <c r="AN46" s="224" t="str">
        <f>CONCATENATE(INDUSTRIA!$A27,"; ",INDUSTRIA!$B27,"; ")</f>
        <v>Zona Ba; Urb.Secondaria; </v>
      </c>
      <c r="AO46" s="87">
        <v>16.44</v>
      </c>
      <c r="AP46" s="87">
        <v>6.92</v>
      </c>
    </row>
    <row r="47" spans="1:42" ht="15" customHeight="1">
      <c r="A47" s="7"/>
      <c r="B47" s="59" t="s">
        <v>97</v>
      </c>
      <c r="C47" s="59"/>
      <c r="D47" s="173"/>
      <c r="E47" s="187"/>
      <c r="F47" s="187"/>
      <c r="G47" s="187"/>
      <c r="H47" s="208">
        <f aca="true" t="shared" si="10" ref="H47:H54">(E47+(F47*0.6))*G47</f>
        <v>0</v>
      </c>
      <c r="I47" s="187"/>
      <c r="J47" s="187"/>
      <c r="K47" s="187"/>
      <c r="L47" s="208">
        <f aca="true" t="shared" si="11" ref="L47:L54">(I47+(J47*0.6))*K47</f>
        <v>0</v>
      </c>
      <c r="M47" s="187"/>
      <c r="N47" s="187"/>
      <c r="O47" s="187"/>
      <c r="P47" s="208">
        <f aca="true" t="shared" si="12" ref="P47:P54">(M47+(N47*0.6))*O47</f>
        <v>0</v>
      </c>
      <c r="Q47" s="187"/>
      <c r="R47" s="187"/>
      <c r="S47" s="187"/>
      <c r="T47" s="208">
        <f aca="true" t="shared" si="13" ref="T47:T54">(Q47+(R47*0.6))*S47</f>
        <v>0</v>
      </c>
      <c r="U47" s="187"/>
      <c r="V47" s="187"/>
      <c r="W47" s="187"/>
      <c r="X47" s="210">
        <f aca="true" t="shared" si="14" ref="X47:X54">(U47+(V47*0.6))*W47</f>
        <v>0</v>
      </c>
      <c r="Z47" s="196"/>
      <c r="AA47" s="378" t="str">
        <f>CONCATENATE(RESIDENZIALE!$A28,"; ",RESIDENZIALE!$B28,"; ",RESIDENZIALE!$C28,"; ")</f>
        <v>Zona B3; 1≤d.f.≤3; Urb.Primaria; </v>
      </c>
      <c r="AB47" s="79">
        <v>5.32</v>
      </c>
      <c r="AC47" s="216" t="str">
        <f>CONCATENATE(AGRICOLTURA!$A28,"; ",AGRICOLTURA!$B28,"; ")</f>
        <v>Zona C1; Urb.Primaria; </v>
      </c>
      <c r="AD47" s="217">
        <v>16.44</v>
      </c>
      <c r="AE47" s="80" t="str">
        <f>CONCATENATE(DIREZIONALE!$A28,"; ",DIREZIONALE!$B28,"; ",DIREZIONALE!$C28,"; ")</f>
        <v>Zona B4; d.f.≥3; Urb.Primaria; </v>
      </c>
      <c r="AF47" s="81">
        <v>19.4</v>
      </c>
      <c r="AG47" s="82" t="str">
        <f>CONCATENATE(COMMERCIALE!$A28,"; ",COMMERCIALE!$B28,"; ",COMMERCIALE!$C28,"; ")</f>
        <v>Zona B4; d.f.≥3; Urb.Primaria; </v>
      </c>
      <c r="AH47" s="83">
        <v>15.87</v>
      </c>
      <c r="AI47" s="84" t="str">
        <f>CONCATENATE(TURISMO!$A28,"; ",TURISMO!$B28,"; ",TURISMO!$C28,"; ")</f>
        <v>Zona B4; d.f.≥3; Urb.Primaria; </v>
      </c>
      <c r="AJ47" s="85">
        <v>10.05</v>
      </c>
      <c r="AK47" s="222" t="str">
        <f>CONCATENATE(ARTIGIANATO!$A28,"; ",ARTIGIANATO!$B28,"; ")</f>
        <v>Zona C1; Urb.Primaria; </v>
      </c>
      <c r="AL47" s="86">
        <v>14.94</v>
      </c>
      <c r="AM47" s="86">
        <v>6.92</v>
      </c>
      <c r="AN47" s="224" t="str">
        <f>CONCATENATE(INDUSTRIA!$A28,"; ",INDUSTRIA!$B28,"; ")</f>
        <v>Zona C1; Urb.Primaria; </v>
      </c>
      <c r="AO47" s="87">
        <v>20.55</v>
      </c>
      <c r="AP47" s="87">
        <v>6.92</v>
      </c>
    </row>
    <row r="48" spans="1:42" ht="15" customHeight="1">
      <c r="A48" s="7"/>
      <c r="B48" s="59" t="s">
        <v>98</v>
      </c>
      <c r="C48" s="59"/>
      <c r="D48" s="173"/>
      <c r="E48" s="187"/>
      <c r="F48" s="187"/>
      <c r="G48" s="187"/>
      <c r="H48" s="208">
        <f t="shared" si="10"/>
        <v>0</v>
      </c>
      <c r="I48" s="187"/>
      <c r="J48" s="187"/>
      <c r="K48" s="187"/>
      <c r="L48" s="208">
        <f t="shared" si="11"/>
        <v>0</v>
      </c>
      <c r="M48" s="187"/>
      <c r="N48" s="187"/>
      <c r="O48" s="187"/>
      <c r="P48" s="208">
        <f t="shared" si="12"/>
        <v>0</v>
      </c>
      <c r="Q48" s="187"/>
      <c r="R48" s="187"/>
      <c r="S48" s="187"/>
      <c r="T48" s="208">
        <f t="shared" si="13"/>
        <v>0</v>
      </c>
      <c r="U48" s="187"/>
      <c r="V48" s="187"/>
      <c r="W48" s="187"/>
      <c r="X48" s="210">
        <f t="shared" si="14"/>
        <v>0</v>
      </c>
      <c r="Y48" s="92"/>
      <c r="Z48" s="196"/>
      <c r="AA48" s="378" t="str">
        <f>CONCATENATE(RESIDENZIALE!$A29,"; ",RESIDENZIALE!$B29,"; ",RESIDENZIALE!$C29,"; ")</f>
        <v>Zona B3; 1≤d.f.≤3; Urb.Secondaria; </v>
      </c>
      <c r="AB48" s="79">
        <v>6.82</v>
      </c>
      <c r="AC48" s="216" t="str">
        <f>CONCATENATE(AGRICOLTURA!$A29,"; ",AGRICOLTURA!$B29,"; ")</f>
        <v>Zona C1; Urb.Secondaria; </v>
      </c>
      <c r="AD48" s="217">
        <v>2.05</v>
      </c>
      <c r="AE48" s="80" t="str">
        <f>CONCATENATE(DIREZIONALE!$A29,"; ",DIREZIONALE!$B29,"; ",DIREZIONALE!$C29,"; ")</f>
        <v>Zona B4; d.f.≥3; Urb.Secondaria; </v>
      </c>
      <c r="AF48" s="81">
        <v>26.49</v>
      </c>
      <c r="AG48" s="82" t="str">
        <f>CONCATENATE(COMMERCIALE!$A29,"; ",COMMERCIALE!$B29,"; ",COMMERCIALE!$C29,"; ")</f>
        <v>Zona B4; d.f.≥3; Urb.Secondaria; </v>
      </c>
      <c r="AH48" s="83">
        <v>21.68</v>
      </c>
      <c r="AI48" s="84" t="str">
        <f>CONCATENATE(TURISMO!$A29,"; ",TURISMO!$B29,"; ",TURISMO!$C29,"; ")</f>
        <v>Zona B4; d.f.≥3; Urb.Secondaria; </v>
      </c>
      <c r="AJ48" s="85">
        <v>12.71</v>
      </c>
      <c r="AK48" s="222" t="str">
        <f>CONCATENATE(ARTIGIANATO!$A29,"; ",ARTIGIANATO!$B29,"; ")</f>
        <v>Zona C1; Urb.Secondaria; </v>
      </c>
      <c r="AL48" s="86">
        <v>5.6</v>
      </c>
      <c r="AM48" s="86">
        <v>6.92</v>
      </c>
      <c r="AN48" s="224" t="str">
        <f>CONCATENATE(INDUSTRIA!$A29,"; ",INDUSTRIA!$B29,"; ")</f>
        <v>Zona C1; Urb.Secondaria; </v>
      </c>
      <c r="AO48" s="87">
        <v>16.44</v>
      </c>
      <c r="AP48" s="87">
        <v>6.92</v>
      </c>
    </row>
    <row r="49" spans="1:42" ht="15" customHeight="1">
      <c r="A49" s="7"/>
      <c r="B49" s="59" t="s">
        <v>99</v>
      </c>
      <c r="C49" s="59"/>
      <c r="D49" s="173"/>
      <c r="E49" s="187"/>
      <c r="F49" s="187"/>
      <c r="G49" s="187"/>
      <c r="H49" s="208">
        <f t="shared" si="10"/>
        <v>0</v>
      </c>
      <c r="I49" s="187"/>
      <c r="J49" s="187"/>
      <c r="K49" s="187"/>
      <c r="L49" s="208">
        <f t="shared" si="11"/>
        <v>0</v>
      </c>
      <c r="M49" s="187"/>
      <c r="N49" s="187"/>
      <c r="O49" s="187"/>
      <c r="P49" s="208">
        <f t="shared" si="12"/>
        <v>0</v>
      </c>
      <c r="Q49" s="187"/>
      <c r="R49" s="187"/>
      <c r="S49" s="187"/>
      <c r="T49" s="208">
        <f t="shared" si="13"/>
        <v>0</v>
      </c>
      <c r="U49" s="187"/>
      <c r="V49" s="187"/>
      <c r="W49" s="187"/>
      <c r="X49" s="210">
        <f t="shared" si="14"/>
        <v>0</v>
      </c>
      <c r="Y49" s="92"/>
      <c r="Z49" s="196"/>
      <c r="AA49" s="378" t="str">
        <f>CONCATENATE(RESIDENZIALE!$A30,"; ",RESIDENZIALE!$B30,"; ",RESIDENZIALE!$C30,"; ")</f>
        <v>Zona B3; d.f.&lt;1; Urb.Primaria; </v>
      </c>
      <c r="AB49" s="79">
        <v>11.21</v>
      </c>
      <c r="AC49" s="216" t="str">
        <f>CONCATENATE(AGRICOLTURA!$A30,"; ",AGRICOLTURA!$B30,"; ")</f>
        <v>Zona C1_1; Urb.Primaria; </v>
      </c>
      <c r="AD49" s="217">
        <v>16.44</v>
      </c>
      <c r="AE49" s="80" t="str">
        <f>CONCATENATE(DIREZIONALE!$A30,"; ",DIREZIONALE!$B30,"; ",DIREZIONALE!$C30,"; ")</f>
        <v>Zona B5; 1,5≤d.f.≤3; Urb.Primaria; </v>
      </c>
      <c r="AF49" s="81">
        <v>39.01</v>
      </c>
      <c r="AG49" s="82" t="str">
        <f>CONCATENATE(COMMERCIALE!$A30,"; ",COMMERCIALE!$B30,"; ",COMMERCIALE!$C30,"; ")</f>
        <v>Zona B5; 1,5≤d.f.≤3; Urb.Primaria; </v>
      </c>
      <c r="AH49" s="83">
        <v>31.92</v>
      </c>
      <c r="AI49" s="84" t="str">
        <f>CONCATENATE(TURISMO!$A30,"; ",TURISMO!$B30,"; ",TURISMO!$C30,"; ")</f>
        <v>Zona B5; 1,5≤d.f.≤3; Urb.Primaria; </v>
      </c>
      <c r="AJ49" s="85">
        <v>10.05</v>
      </c>
      <c r="AK49" s="222" t="str">
        <f>CONCATENATE(ARTIGIANATO!$A30,"; ",ARTIGIANATO!$B30,"; ")</f>
        <v>Zona C1_1; Urb.Primaria; </v>
      </c>
      <c r="AL49" s="86">
        <v>14.94</v>
      </c>
      <c r="AM49" s="86">
        <v>6.92</v>
      </c>
      <c r="AN49" s="224" t="str">
        <f>CONCATENATE(INDUSTRIA!$A30,"; ",INDUSTRIA!$B30,"; ")</f>
        <v>Zona C1_1; Urb.Primaria; </v>
      </c>
      <c r="AO49" s="87">
        <v>20.55</v>
      </c>
      <c r="AP49" s="87">
        <v>6.92</v>
      </c>
    </row>
    <row r="50" spans="1:42" ht="15" customHeight="1">
      <c r="A50" s="7"/>
      <c r="B50" s="59" t="s">
        <v>100</v>
      </c>
      <c r="C50" s="59"/>
      <c r="D50" s="173"/>
      <c r="E50" s="187"/>
      <c r="F50" s="187"/>
      <c r="G50" s="187"/>
      <c r="H50" s="208">
        <f t="shared" si="10"/>
        <v>0</v>
      </c>
      <c r="I50" s="187"/>
      <c r="J50" s="187"/>
      <c r="K50" s="187"/>
      <c r="L50" s="208">
        <f t="shared" si="11"/>
        <v>0</v>
      </c>
      <c r="M50" s="187"/>
      <c r="N50" s="187"/>
      <c r="O50" s="187"/>
      <c r="P50" s="208">
        <f t="shared" si="12"/>
        <v>0</v>
      </c>
      <c r="Q50" s="187"/>
      <c r="R50" s="187"/>
      <c r="S50" s="187"/>
      <c r="T50" s="208">
        <f t="shared" si="13"/>
        <v>0</v>
      </c>
      <c r="U50" s="187"/>
      <c r="V50" s="187"/>
      <c r="W50" s="187"/>
      <c r="X50" s="210">
        <f t="shared" si="14"/>
        <v>0</v>
      </c>
      <c r="Z50" s="196"/>
      <c r="AA50" s="378" t="str">
        <f>CONCATENATE(RESIDENZIALE!$A31,"; ",RESIDENZIALE!$B31,"; ",RESIDENZIALE!$C31,"; ")</f>
        <v>Zona B3; d.f.&lt;1; Urb.Secondaria; </v>
      </c>
      <c r="AB50" s="79">
        <v>6.82</v>
      </c>
      <c r="AC50" s="216" t="str">
        <f>CONCATENATE(AGRICOLTURA!$A31,"; ",AGRICOLTURA!$B31,"; ")</f>
        <v>Zona C1_1; Urb.Secondaria; </v>
      </c>
      <c r="AD50" s="217">
        <v>2.05</v>
      </c>
      <c r="AE50" s="80" t="str">
        <f>CONCATENATE(DIREZIONALE!$A31,"; ",DIREZIONALE!$B31,"; ",DIREZIONALE!$C31,"; ")</f>
        <v>Zona B5; 1,5≤d.f.≤3; Urb.Secondaria; </v>
      </c>
      <c r="AF50" s="81">
        <v>26.49</v>
      </c>
      <c r="AG50" s="82" t="str">
        <f>CONCATENATE(COMMERCIALE!$A31,"; ",COMMERCIALE!$B31,"; ",COMMERCIALE!$C31,"; ")</f>
        <v>Zona B5; 1,5≤d.f.≤3; Urb.Secondaria; </v>
      </c>
      <c r="AH50" s="83">
        <v>21.68</v>
      </c>
      <c r="AI50" s="84" t="str">
        <f>CONCATENATE(TURISMO!$A31,"; ",TURISMO!$B31,"; ",TURISMO!$C31,"; ")</f>
        <v>Zona B5; 1,5≤d.f.≤3; Urb.Secondaria; </v>
      </c>
      <c r="AJ50" s="85">
        <v>12.71</v>
      </c>
      <c r="AK50" s="222" t="str">
        <f>CONCATENATE(ARTIGIANATO!$A31,"; ",ARTIGIANATO!$B31,"; ")</f>
        <v>Zona C1_1; Urb.Secondaria; </v>
      </c>
      <c r="AL50" s="86">
        <v>5.6</v>
      </c>
      <c r="AM50" s="86">
        <v>6.92</v>
      </c>
      <c r="AN50" s="224" t="str">
        <f>CONCATENATE(INDUSTRIA!$A31,"; ",INDUSTRIA!$B31,"; ")</f>
        <v>Zona C1_1; Urb.Secondaria; </v>
      </c>
      <c r="AO50" s="87">
        <v>16.44</v>
      </c>
      <c r="AP50" s="87">
        <v>6.92</v>
      </c>
    </row>
    <row r="51" spans="1:42" ht="15" customHeight="1">
      <c r="A51" s="7"/>
      <c r="B51" s="59" t="s">
        <v>101</v>
      </c>
      <c r="C51" s="59"/>
      <c r="D51" s="173"/>
      <c r="E51" s="187"/>
      <c r="F51" s="187"/>
      <c r="G51" s="187"/>
      <c r="H51" s="208">
        <f t="shared" si="10"/>
        <v>0</v>
      </c>
      <c r="I51" s="187"/>
      <c r="J51" s="187"/>
      <c r="K51" s="187"/>
      <c r="L51" s="208">
        <f t="shared" si="11"/>
        <v>0</v>
      </c>
      <c r="M51" s="187"/>
      <c r="N51" s="187"/>
      <c r="O51" s="187"/>
      <c r="P51" s="208">
        <f t="shared" si="12"/>
        <v>0</v>
      </c>
      <c r="Q51" s="187"/>
      <c r="R51" s="187"/>
      <c r="S51" s="187"/>
      <c r="T51" s="208">
        <f t="shared" si="13"/>
        <v>0</v>
      </c>
      <c r="U51" s="187"/>
      <c r="V51" s="187"/>
      <c r="W51" s="187"/>
      <c r="X51" s="210">
        <f t="shared" si="14"/>
        <v>0</v>
      </c>
      <c r="Z51" s="196"/>
      <c r="AA51" s="378" t="str">
        <f>CONCATENATE(RESIDENZIALE!$A32,"; ",RESIDENZIALE!$B32,"; ",RESIDENZIALE!$C32,"; ")</f>
        <v>Zona B3; d.f.≥3; Urb.Primaria; </v>
      </c>
      <c r="AB51" s="79">
        <v>3.74</v>
      </c>
      <c r="AC51" s="216" t="str">
        <f>CONCATENATE(AGRICOLTURA!$A32,"; ",AGRICOLTURA!$B32,"; ")</f>
        <v>Zona C2_1; Urb.Primaria; </v>
      </c>
      <c r="AD51" s="217">
        <v>16.44</v>
      </c>
      <c r="AE51" s="80" t="str">
        <f>CONCATENATE(DIREZIONALE!$A32,"; ",DIREZIONALE!$B32,"; ",DIREZIONALE!$C32,"; ")</f>
        <v>Zona B5; d.f.≥3; Urb.Primaria; </v>
      </c>
      <c r="AF51" s="81">
        <v>19.4</v>
      </c>
      <c r="AG51" s="82" t="str">
        <f>CONCATENATE(COMMERCIALE!$A32,"; ",COMMERCIALE!$B32,"; ",COMMERCIALE!$C32,"; ")</f>
        <v>Zona B5; d.f.≥3; Urb.Primaria; </v>
      </c>
      <c r="AH51" s="83">
        <v>15.87</v>
      </c>
      <c r="AI51" s="84" t="str">
        <f>CONCATENATE(TURISMO!$A32,"; ",TURISMO!$B32,"; ",TURISMO!$C32,"; ")</f>
        <v>Zona B5; d.f.≥3; Urb.Primaria; </v>
      </c>
      <c r="AJ51" s="85">
        <v>10.05</v>
      </c>
      <c r="AK51" s="222" t="str">
        <f>CONCATENATE(ARTIGIANATO!$A32,"; ",ARTIGIANATO!$B32,"; ")</f>
        <v>Zona C2_1; Urb.Primaria; </v>
      </c>
      <c r="AL51" s="86">
        <v>14.94</v>
      </c>
      <c r="AM51" s="86">
        <v>6.92</v>
      </c>
      <c r="AN51" s="224" t="str">
        <f>CONCATENATE(INDUSTRIA!$A32,"; ",INDUSTRIA!$B32,"; ")</f>
        <v>Zona C2_1; Urb.Primaria; </v>
      </c>
      <c r="AO51" s="87">
        <v>20.55</v>
      </c>
      <c r="AP51" s="87">
        <v>6.92</v>
      </c>
    </row>
    <row r="52" spans="1:42" ht="15" customHeight="1">
      <c r="A52" s="7"/>
      <c r="B52" s="59" t="s">
        <v>102</v>
      </c>
      <c r="C52" s="59"/>
      <c r="D52" s="173"/>
      <c r="E52" s="187"/>
      <c r="F52" s="187"/>
      <c r="G52" s="187"/>
      <c r="H52" s="208">
        <f t="shared" si="10"/>
        <v>0</v>
      </c>
      <c r="I52" s="187"/>
      <c r="J52" s="187"/>
      <c r="K52" s="187"/>
      <c r="L52" s="208">
        <f t="shared" si="11"/>
        <v>0</v>
      </c>
      <c r="M52" s="187"/>
      <c r="N52" s="187"/>
      <c r="O52" s="187"/>
      <c r="P52" s="208">
        <f t="shared" si="12"/>
        <v>0</v>
      </c>
      <c r="Q52" s="187"/>
      <c r="R52" s="187"/>
      <c r="S52" s="187"/>
      <c r="T52" s="208">
        <f t="shared" si="13"/>
        <v>0</v>
      </c>
      <c r="U52" s="187"/>
      <c r="V52" s="187"/>
      <c r="W52" s="187"/>
      <c r="X52" s="210">
        <f t="shared" si="14"/>
        <v>0</v>
      </c>
      <c r="Z52" s="196"/>
      <c r="AA52" s="378" t="str">
        <f>CONCATENATE(RESIDENZIALE!$A33,"; ",RESIDENZIALE!$B33,"; ",RESIDENZIALE!$C33,"; ")</f>
        <v>Zona B3; d.f.≥3; Urb.Secondaria; </v>
      </c>
      <c r="AB52" s="79">
        <v>6.82</v>
      </c>
      <c r="AC52" s="216" t="str">
        <f>CONCATENATE(AGRICOLTURA!$A33,"; ",AGRICOLTURA!$B33,"; ")</f>
        <v>Zona C2_1; Urb.Secondaria; </v>
      </c>
      <c r="AD52" s="217">
        <v>2.05</v>
      </c>
      <c r="AE52" s="80" t="str">
        <f>CONCATENATE(DIREZIONALE!$A33,"; ",DIREZIONALE!$B33,"; ",DIREZIONALE!$C33,"; ")</f>
        <v>Zona B5; d.f.≥3; Urb.Secondaria; </v>
      </c>
      <c r="AF52" s="81">
        <v>26.49</v>
      </c>
      <c r="AG52" s="82" t="str">
        <f>CONCATENATE(COMMERCIALE!$A33,"; ",COMMERCIALE!$B33,"; ",COMMERCIALE!$C33,"; ")</f>
        <v>Zona B5; d.f.≥3; Urb.Secondaria; </v>
      </c>
      <c r="AH52" s="83">
        <v>21.68</v>
      </c>
      <c r="AI52" s="84" t="str">
        <f>CONCATENATE(TURISMO!$A33,"; ",TURISMO!$B33,"; ",TURISMO!$C33,"; ")</f>
        <v>Zona B5; d.f.≥3; Urb.Secondaria; </v>
      </c>
      <c r="AJ52" s="85">
        <v>12.71</v>
      </c>
      <c r="AK52" s="222" t="str">
        <f>CONCATENATE(ARTIGIANATO!$A33,"; ",ARTIGIANATO!$B33,"; ")</f>
        <v>Zona C2_1; Urb.Secondaria; </v>
      </c>
      <c r="AL52" s="86">
        <v>5.6</v>
      </c>
      <c r="AM52" s="86">
        <v>6.92</v>
      </c>
      <c r="AN52" s="224" t="str">
        <f>CONCATENATE(INDUSTRIA!$A33,"; ",INDUSTRIA!$B33,"; ")</f>
        <v>Zona C2_1; Urb.Secondaria; </v>
      </c>
      <c r="AO52" s="87">
        <v>16.44</v>
      </c>
      <c r="AP52" s="87">
        <v>6.92</v>
      </c>
    </row>
    <row r="53" spans="1:42" ht="15" customHeight="1">
      <c r="A53" s="7"/>
      <c r="B53" s="59" t="s">
        <v>91</v>
      </c>
      <c r="C53" s="59"/>
      <c r="D53" s="173"/>
      <c r="E53" s="187"/>
      <c r="F53" s="187"/>
      <c r="G53" s="187"/>
      <c r="H53" s="208">
        <f t="shared" si="10"/>
        <v>0</v>
      </c>
      <c r="I53" s="187"/>
      <c r="J53" s="187"/>
      <c r="K53" s="187"/>
      <c r="L53" s="208">
        <f t="shared" si="11"/>
        <v>0</v>
      </c>
      <c r="M53" s="187"/>
      <c r="N53" s="187"/>
      <c r="O53" s="187"/>
      <c r="P53" s="208">
        <f t="shared" si="12"/>
        <v>0</v>
      </c>
      <c r="Q53" s="187"/>
      <c r="R53" s="187"/>
      <c r="S53" s="187"/>
      <c r="T53" s="208">
        <f t="shared" si="13"/>
        <v>0</v>
      </c>
      <c r="U53" s="187"/>
      <c r="V53" s="187"/>
      <c r="W53" s="187"/>
      <c r="X53" s="210">
        <f t="shared" si="14"/>
        <v>0</v>
      </c>
      <c r="Z53" s="196"/>
      <c r="AA53" s="378" t="str">
        <f>CONCATENATE(RESIDENZIALE!$A34,"; ",RESIDENZIALE!$B34,"; ",RESIDENZIALE!$C34,"; ")</f>
        <v>Zona B4; 1≤d.f.≤3; Urb.Primaria; </v>
      </c>
      <c r="AB53" s="79">
        <v>5.32</v>
      </c>
      <c r="AC53" s="216" t="str">
        <f>CONCATENATE(AGRICOLTURA!$A34,"; ",AGRICOLTURA!$B34,"; ")</f>
        <v>Zona C2_2; Urb.Primaria; </v>
      </c>
      <c r="AD53" s="217">
        <v>16.44</v>
      </c>
      <c r="AE53" s="80" t="str">
        <f>CONCATENATE(DIREZIONALE!$A34,"; ",DIREZIONALE!$B34,"; ",DIREZIONALE!$C34,"; ")</f>
        <v>Zona B6; 1,5≤d.f.≤3; Urb.Primaria; </v>
      </c>
      <c r="AF53" s="81">
        <v>39.01</v>
      </c>
      <c r="AG53" s="82" t="str">
        <f>CONCATENATE(COMMERCIALE!$A34,"; ",COMMERCIALE!$B34,"; ",COMMERCIALE!$C34,"; ")</f>
        <v>Zona B6; 1,5≤d.f.≤3; Urb.Primaria; </v>
      </c>
      <c r="AH53" s="83">
        <v>31.92</v>
      </c>
      <c r="AI53" s="84" t="str">
        <f>CONCATENATE(TURISMO!$A34,"; ",TURISMO!$B34,"; ",TURISMO!$C34,"; ")</f>
        <v>Zona B6; 1,5≤d.f.≤3; Urb.Primaria; </v>
      </c>
      <c r="AJ53" s="85">
        <v>10.05</v>
      </c>
      <c r="AK53" s="222" t="str">
        <f>CONCATENATE(ARTIGIANATO!$A34,"; ",ARTIGIANATO!$B34,"; ")</f>
        <v>Zona C2_2; Urb.Primaria; </v>
      </c>
      <c r="AL53" s="86">
        <v>14.94</v>
      </c>
      <c r="AM53" s="86">
        <v>6.92</v>
      </c>
      <c r="AN53" s="224" t="str">
        <f>CONCATENATE(INDUSTRIA!$A34,"; ",INDUSTRIA!$B34,"; ")</f>
        <v>Zona C2_2; Urb.Primaria; </v>
      </c>
      <c r="AO53" s="87">
        <v>20.55</v>
      </c>
      <c r="AP53" s="87">
        <v>6.92</v>
      </c>
    </row>
    <row r="54" spans="1:42" ht="15" customHeight="1" thickBot="1">
      <c r="A54" s="7"/>
      <c r="B54" s="59" t="s">
        <v>92</v>
      </c>
      <c r="C54" s="59"/>
      <c r="D54" s="173"/>
      <c r="E54" s="188"/>
      <c r="F54" s="188"/>
      <c r="G54" s="188"/>
      <c r="H54" s="208">
        <f t="shared" si="10"/>
        <v>0</v>
      </c>
      <c r="I54" s="188"/>
      <c r="J54" s="188"/>
      <c r="K54" s="188"/>
      <c r="L54" s="208">
        <f t="shared" si="11"/>
        <v>0</v>
      </c>
      <c r="M54" s="188"/>
      <c r="N54" s="188"/>
      <c r="O54" s="188"/>
      <c r="P54" s="208">
        <f t="shared" si="12"/>
        <v>0</v>
      </c>
      <c r="Q54" s="188"/>
      <c r="R54" s="188"/>
      <c r="S54" s="188"/>
      <c r="T54" s="208">
        <f t="shared" si="13"/>
        <v>0</v>
      </c>
      <c r="U54" s="188"/>
      <c r="V54" s="188"/>
      <c r="W54" s="188"/>
      <c r="X54" s="210">
        <f t="shared" si="14"/>
        <v>0</v>
      </c>
      <c r="Y54" s="92"/>
      <c r="Z54" s="196"/>
      <c r="AA54" s="378" t="str">
        <f>CONCATENATE(RESIDENZIALE!$A35,"; ",RESIDENZIALE!$B35,"; ",RESIDENZIALE!$C35,"; ")</f>
        <v>Zona B4; 1≤d.f.≤3; Urb.Secondaria; </v>
      </c>
      <c r="AB54" s="79">
        <v>6.82</v>
      </c>
      <c r="AC54" s="216" t="str">
        <f>CONCATENATE(AGRICOLTURA!$A35,"; ",AGRICOLTURA!$B35,"; ")</f>
        <v>Zona C2_2; Urb.Secondaria; </v>
      </c>
      <c r="AD54" s="217">
        <v>2.05</v>
      </c>
      <c r="AE54" s="80" t="str">
        <f>CONCATENATE(DIREZIONALE!$A35,"; ",DIREZIONALE!$B35,"; ",DIREZIONALE!$C35,"; ")</f>
        <v>Zona B6; 1,5≤d.f.≤3; Urb.Secondaria; </v>
      </c>
      <c r="AF54" s="81">
        <v>26.49</v>
      </c>
      <c r="AG54" s="82" t="str">
        <f>CONCATENATE(COMMERCIALE!$A35,"; ",COMMERCIALE!$B35,"; ",COMMERCIALE!$C35,"; ")</f>
        <v>Zona B6; 1,5≤d.f.≤3; Urb.Secondaria; </v>
      </c>
      <c r="AH54" s="83">
        <v>21.68</v>
      </c>
      <c r="AI54" s="84" t="str">
        <f>CONCATENATE(TURISMO!$A35,"; ",TURISMO!$B35,"; ",TURISMO!$C35,"; ")</f>
        <v>Zona B6; 1,5≤d.f.≤3; Urb.Secondaria; </v>
      </c>
      <c r="AJ54" s="85">
        <v>12.71</v>
      </c>
      <c r="AK54" s="222" t="str">
        <f>CONCATENATE(ARTIGIANATO!$A35,"; ",ARTIGIANATO!$B35,"; ")</f>
        <v>Zona C2_2; Urb.Secondaria; </v>
      </c>
      <c r="AL54" s="86">
        <v>5.6</v>
      </c>
      <c r="AM54" s="86">
        <v>6.92</v>
      </c>
      <c r="AN54" s="224" t="str">
        <f>CONCATENATE(INDUSTRIA!$A35,"; ",INDUSTRIA!$B35,"; ")</f>
        <v>Zona C2_2; Urb.Secondaria; </v>
      </c>
      <c r="AO54" s="87">
        <v>16.44</v>
      </c>
      <c r="AP54" s="87">
        <v>6.92</v>
      </c>
    </row>
    <row r="55" spans="1:42" ht="15" customHeight="1" thickTop="1">
      <c r="A55" s="7"/>
      <c r="B55" s="8"/>
      <c r="C55" s="8"/>
      <c r="D55" s="176"/>
      <c r="E55" s="9"/>
      <c r="F55" s="9"/>
      <c r="G55" s="9"/>
      <c r="H55" s="9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200"/>
      <c r="U55" s="8"/>
      <c r="V55" s="8"/>
      <c r="W55" s="8"/>
      <c r="X55" s="10"/>
      <c r="Y55" s="92"/>
      <c r="Z55" s="196"/>
      <c r="AA55" s="378" t="str">
        <f>CONCATENATE(RESIDENZIALE!$A36,"; ",RESIDENZIALE!$B36,"; ",RESIDENZIALE!$C36,"; ")</f>
        <v>Zona B4; d.f.&lt;1; Urb.Primaria; </v>
      </c>
      <c r="AB55" s="79">
        <v>11.21</v>
      </c>
      <c r="AC55" s="216" t="str">
        <f>CONCATENATE(AGRICOLTURA!$A36,"; ",AGRICOLTURA!$B36,"; ")</f>
        <v>Zona C2_3; Urb.Primaria; </v>
      </c>
      <c r="AD55" s="217">
        <v>16.44</v>
      </c>
      <c r="AE55" s="80" t="str">
        <f>CONCATENATE(DIREZIONALE!$A36,"; ",DIREZIONALE!$B36,"; ",DIREZIONALE!$C36,"; ")</f>
        <v>Zona B6; d.f.≥3; Urb.Primaria; </v>
      </c>
      <c r="AF55" s="81">
        <v>19.4</v>
      </c>
      <c r="AG55" s="82" t="str">
        <f>CONCATENATE(COMMERCIALE!$A36,"; ",COMMERCIALE!$B36,"; ",COMMERCIALE!$C36,"; ")</f>
        <v>Zona B6; d.f.≥3; Urb.Primaria; </v>
      </c>
      <c r="AH55" s="83">
        <v>15.87</v>
      </c>
      <c r="AI55" s="84" t="str">
        <f>CONCATENATE(TURISMO!$A36,"; ",TURISMO!$B36,"; ",TURISMO!$C36,"; ")</f>
        <v>Zona B6; d.f.≥3; Urb.Primaria; </v>
      </c>
      <c r="AJ55" s="85">
        <v>10.05</v>
      </c>
      <c r="AK55" s="222" t="str">
        <f>CONCATENATE(ARTIGIANATO!$A36,"; ",ARTIGIANATO!$B36,"; ")</f>
        <v>Zona C2_3; Urb.Primaria; </v>
      </c>
      <c r="AL55" s="86">
        <v>14.94</v>
      </c>
      <c r="AM55" s="86">
        <v>6.92</v>
      </c>
      <c r="AN55" s="224" t="str">
        <f>CONCATENATE(INDUSTRIA!$A36,"; ",INDUSTRIA!$B36,"; ")</f>
        <v>Zona C2_3; Urb.Primaria; </v>
      </c>
      <c r="AO55" s="87">
        <v>20.55</v>
      </c>
      <c r="AP55" s="87">
        <v>6.92</v>
      </c>
    </row>
    <row r="56" spans="1:42" ht="15" customHeight="1" thickBot="1">
      <c r="A56" s="7"/>
      <c r="B56" s="20"/>
      <c r="C56" s="20"/>
      <c r="D56" s="20"/>
      <c r="E56" s="454" t="s">
        <v>310</v>
      </c>
      <c r="F56" s="454"/>
      <c r="G56" s="382" t="s">
        <v>255</v>
      </c>
      <c r="H56" s="170"/>
      <c r="I56" s="454" t="s">
        <v>310</v>
      </c>
      <c r="J56" s="486"/>
      <c r="K56" s="382" t="s">
        <v>255</v>
      </c>
      <c r="L56" s="170"/>
      <c r="M56" s="454" t="s">
        <v>310</v>
      </c>
      <c r="N56" s="454"/>
      <c r="O56" s="382" t="s">
        <v>255</v>
      </c>
      <c r="P56" s="170"/>
      <c r="Q56" s="454" t="s">
        <v>310</v>
      </c>
      <c r="R56" s="454"/>
      <c r="S56" s="382" t="s">
        <v>255</v>
      </c>
      <c r="T56" s="170"/>
      <c r="U56" s="454" t="s">
        <v>310</v>
      </c>
      <c r="V56" s="454"/>
      <c r="W56" s="382" t="s">
        <v>255</v>
      </c>
      <c r="X56" s="10"/>
      <c r="Z56" s="196"/>
      <c r="AA56" s="378" t="str">
        <f>CONCATENATE(RESIDENZIALE!$A37,"; ",RESIDENZIALE!$B37,"; ",RESIDENZIALE!$C37,"; ")</f>
        <v>Zona B4; d.f.&lt;1; Urb.Secondaria; </v>
      </c>
      <c r="AB56" s="79">
        <v>6.82</v>
      </c>
      <c r="AC56" s="216" t="str">
        <f>CONCATENATE(AGRICOLTURA!$A37,"; ",AGRICOLTURA!$B37,"; ")</f>
        <v>Zona C2_3; Urb.Secondaria; </v>
      </c>
      <c r="AD56" s="217">
        <v>2.05</v>
      </c>
      <c r="AE56" s="80" t="str">
        <f>CONCATENATE(DIREZIONALE!$A37,"; ",DIREZIONALE!$B37,"; ",DIREZIONALE!$C37,"; ")</f>
        <v>Zona B6; d.f.≥3; Urb.Secondaria; </v>
      </c>
      <c r="AF56" s="81">
        <v>26.49</v>
      </c>
      <c r="AG56" s="82" t="str">
        <f>CONCATENATE(COMMERCIALE!$A37,"; ",COMMERCIALE!$B37,"; ",COMMERCIALE!$C37,"; ")</f>
        <v>Zona B6; d.f.≥3; Urb.Secondaria; </v>
      </c>
      <c r="AH56" s="83">
        <v>21.68</v>
      </c>
      <c r="AI56" s="84" t="str">
        <f>CONCATENATE(TURISMO!$A37,"; ",TURISMO!$B37,"; ",TURISMO!$C37,"; ")</f>
        <v>Zona B6; d.f.≥3; Urb.Secondaria; </v>
      </c>
      <c r="AJ56" s="85">
        <v>12.71</v>
      </c>
      <c r="AK56" s="222" t="str">
        <f>CONCATENATE(ARTIGIANATO!$A37,"; ",ARTIGIANATO!$B37,"; ")</f>
        <v>Zona C2_3; Urb.Secondaria; </v>
      </c>
      <c r="AL56" s="86">
        <v>5.6</v>
      </c>
      <c r="AM56" s="86">
        <v>6.92</v>
      </c>
      <c r="AN56" s="224" t="str">
        <f>CONCATENATE(INDUSTRIA!$A37,"; ",INDUSTRIA!$B37,"; ")</f>
        <v>Zona C2_3; Urb.Secondaria; </v>
      </c>
      <c r="AO56" s="87">
        <v>16.44</v>
      </c>
      <c r="AP56" s="87">
        <v>6.92</v>
      </c>
    </row>
    <row r="57" spans="1:42" ht="15" customHeight="1" thickTop="1">
      <c r="A57" s="7"/>
      <c r="B57" s="20"/>
      <c r="C57" s="20"/>
      <c r="D57" s="20"/>
      <c r="E57" s="189" t="s">
        <v>112</v>
      </c>
      <c r="F57" s="189" t="s">
        <v>113</v>
      </c>
      <c r="G57" s="189" t="s">
        <v>186</v>
      </c>
      <c r="H57" s="170"/>
      <c r="I57" s="189" t="s">
        <v>112</v>
      </c>
      <c r="J57" s="189" t="s">
        <v>113</v>
      </c>
      <c r="K57" s="189" t="s">
        <v>186</v>
      </c>
      <c r="L57" s="170"/>
      <c r="M57" s="189" t="s">
        <v>112</v>
      </c>
      <c r="N57" s="189" t="s">
        <v>113</v>
      </c>
      <c r="O57" s="189" t="s">
        <v>186</v>
      </c>
      <c r="P57" s="170"/>
      <c r="Q57" s="189" t="s">
        <v>112</v>
      </c>
      <c r="R57" s="189" t="s">
        <v>113</v>
      </c>
      <c r="S57" s="189" t="s">
        <v>186</v>
      </c>
      <c r="T57" s="170"/>
      <c r="U57" s="189" t="s">
        <v>112</v>
      </c>
      <c r="V57" s="189" t="s">
        <v>113</v>
      </c>
      <c r="W57" s="189" t="s">
        <v>186</v>
      </c>
      <c r="X57" s="10"/>
      <c r="Z57" s="196"/>
      <c r="AA57" s="378" t="str">
        <f>CONCATENATE(RESIDENZIALE!$A38,"; ",RESIDENZIALE!$B38,"; ",RESIDENZIALE!$C38,"; ")</f>
        <v>Zona B4; d.f.≥3; Urb.Primaria; </v>
      </c>
      <c r="AB57" s="79">
        <v>3.74</v>
      </c>
      <c r="AC57" s="216" t="str">
        <f>CONCATENATE(AGRICOLTURA!$A38,"; ",AGRICOLTURA!$B38,"; ")</f>
        <v>Zona C2a; Urb.Primaria; </v>
      </c>
      <c r="AD57" s="217">
        <v>16.44</v>
      </c>
      <c r="AE57" s="80" t="str">
        <f>CONCATENATE(DIREZIONALE!$A38,"; ",DIREZIONALE!$B38,"; ",DIREZIONALE!$C38,"; ")</f>
        <v>Zona B7; 1,5≤d.f.≤3; Urb.Primaria; </v>
      </c>
      <c r="AF57" s="81">
        <v>39.01</v>
      </c>
      <c r="AG57" s="82" t="str">
        <f>CONCATENATE(COMMERCIALE!$A38,"; ",COMMERCIALE!$B38,"; ",COMMERCIALE!$C38,"; ")</f>
        <v>Zona B7; 1,5≤d.f.≤3; Urb.Primaria; </v>
      </c>
      <c r="AH57" s="83">
        <v>31.92</v>
      </c>
      <c r="AI57" s="84" t="str">
        <f>CONCATENATE(TURISMO!$A38,"; ",TURISMO!$B38,"; ",TURISMO!$C38,"; ")</f>
        <v>Zona B7; 1,5≤d.f.≤3; Urb.Primaria; </v>
      </c>
      <c r="AJ57" s="85">
        <v>10.05</v>
      </c>
      <c r="AK57" s="222" t="str">
        <f>CONCATENATE(ARTIGIANATO!$A38,"; ",ARTIGIANATO!$B38,"; ")</f>
        <v>Zona C2a; Urb.Primaria; </v>
      </c>
      <c r="AL57" s="86">
        <v>14.94</v>
      </c>
      <c r="AM57" s="86">
        <v>6.92</v>
      </c>
      <c r="AN57" s="224" t="str">
        <f>CONCATENATE(INDUSTRIA!$A38,"; ",INDUSTRIA!$B38,"; ")</f>
        <v>Zona C2a; Urb.Primaria; </v>
      </c>
      <c r="AO57" s="87">
        <v>20.55</v>
      </c>
      <c r="AP57" s="87">
        <v>6.92</v>
      </c>
    </row>
    <row r="58" spans="1:42" ht="15" customHeight="1">
      <c r="A58" s="7"/>
      <c r="B58" s="59" t="s">
        <v>96</v>
      </c>
      <c r="C58" s="59"/>
      <c r="D58" s="173"/>
      <c r="E58" s="187"/>
      <c r="F58" s="187"/>
      <c r="G58" s="187"/>
      <c r="H58" s="208">
        <f>(E58+(F58*0.6))*G58</f>
        <v>0</v>
      </c>
      <c r="I58" s="187"/>
      <c r="J58" s="187"/>
      <c r="K58" s="187"/>
      <c r="L58" s="208">
        <f>(I58+(J58*0.6))*K58</f>
        <v>0</v>
      </c>
      <c r="M58" s="187"/>
      <c r="N58" s="187"/>
      <c r="O58" s="187"/>
      <c r="P58" s="208">
        <f>(M58+(N58*0.6))*O58</f>
        <v>0</v>
      </c>
      <c r="Q58" s="187"/>
      <c r="R58" s="187"/>
      <c r="S58" s="187"/>
      <c r="T58" s="208">
        <f>(Q58+(R58*0.6))*S58</f>
        <v>0</v>
      </c>
      <c r="U58" s="187"/>
      <c r="V58" s="187"/>
      <c r="W58" s="187"/>
      <c r="X58" s="210">
        <f>(U58+(V58*0.6))*W58</f>
        <v>0</v>
      </c>
      <c r="Z58" s="196"/>
      <c r="AA58" s="378" t="str">
        <f>CONCATENATE(RESIDENZIALE!$A39,"; ",RESIDENZIALE!$B39,"; ",RESIDENZIALE!$C39,"; ")</f>
        <v>Zona B4; d.f.≥3; Urb.Secondaria; </v>
      </c>
      <c r="AB58" s="79">
        <v>6.82</v>
      </c>
      <c r="AC58" s="216" t="str">
        <f>CONCATENATE(AGRICOLTURA!$A39,"; ",AGRICOLTURA!$B39,"; ")</f>
        <v>Zona C2a; Urb.Secondaria; </v>
      </c>
      <c r="AD58" s="217">
        <v>2.05</v>
      </c>
      <c r="AE58" s="80" t="str">
        <f>CONCATENATE(DIREZIONALE!$A39,"; ",DIREZIONALE!$B39,"; ",DIREZIONALE!$C39,"; ")</f>
        <v>Zona B7; 1,5≤d.f.≤3; Urb.Secondaria; </v>
      </c>
      <c r="AF58" s="81">
        <v>26.49</v>
      </c>
      <c r="AG58" s="82" t="str">
        <f>CONCATENATE(COMMERCIALE!$A39,"; ",COMMERCIALE!$B39,"; ",COMMERCIALE!$C39,"; ")</f>
        <v>Zona B7; 1,5≤d.f.≤3; Urb.Secondaria; </v>
      </c>
      <c r="AH58" s="83">
        <v>21.68</v>
      </c>
      <c r="AI58" s="84" t="str">
        <f>CONCATENATE(TURISMO!$A39,"; ",TURISMO!$B39,"; ",TURISMO!$C39,"; ")</f>
        <v>Zona B7; 1,5≤d.f.≤3; Urb.Secondaria; </v>
      </c>
      <c r="AJ58" s="85">
        <v>12.71</v>
      </c>
      <c r="AK58" s="222" t="str">
        <f>CONCATENATE(ARTIGIANATO!$A39,"; ",ARTIGIANATO!$B39,"; ")</f>
        <v>Zona C2a; Urb.Secondaria; </v>
      </c>
      <c r="AL58" s="86">
        <v>5.6</v>
      </c>
      <c r="AM58" s="86">
        <v>6.92</v>
      </c>
      <c r="AN58" s="224" t="str">
        <f>CONCATENATE(INDUSTRIA!$A39,"; ",INDUSTRIA!$B39,"; ")</f>
        <v>Zona C2a; Urb.Secondaria; </v>
      </c>
      <c r="AO58" s="87">
        <v>16.44</v>
      </c>
      <c r="AP58" s="87">
        <v>6.92</v>
      </c>
    </row>
    <row r="59" spans="1:42" ht="15" customHeight="1">
      <c r="A59" s="7"/>
      <c r="B59" s="59" t="s">
        <v>97</v>
      </c>
      <c r="C59" s="59"/>
      <c r="D59" s="173"/>
      <c r="E59" s="187"/>
      <c r="F59" s="187"/>
      <c r="G59" s="187"/>
      <c r="H59" s="208">
        <f aca="true" t="shared" si="15" ref="H59:H66">(E59+(F59*0.6))*G59</f>
        <v>0</v>
      </c>
      <c r="I59" s="187"/>
      <c r="J59" s="187"/>
      <c r="K59" s="187"/>
      <c r="L59" s="208">
        <f aca="true" t="shared" si="16" ref="L59:L66">(I59+(J59*0.6))*K59</f>
        <v>0</v>
      </c>
      <c r="M59" s="187"/>
      <c r="N59" s="187"/>
      <c r="O59" s="187"/>
      <c r="P59" s="208">
        <f aca="true" t="shared" si="17" ref="P59:P66">(M59+(N59*0.6))*O59</f>
        <v>0</v>
      </c>
      <c r="Q59" s="187"/>
      <c r="R59" s="187"/>
      <c r="S59" s="187"/>
      <c r="T59" s="208">
        <f aca="true" t="shared" si="18" ref="T59:T66">(Q59+(R59*0.6))*S59</f>
        <v>0</v>
      </c>
      <c r="U59" s="187"/>
      <c r="V59" s="187"/>
      <c r="W59" s="187"/>
      <c r="X59" s="210">
        <f aca="true" t="shared" si="19" ref="X59:X66">(U59+(V59*0.6))*W59</f>
        <v>0</v>
      </c>
      <c r="Z59" s="196"/>
      <c r="AA59" s="378" t="str">
        <f>CONCATENATE(RESIDENZIALE!$A40,"; ",RESIDENZIALE!$B40,"; ",RESIDENZIALE!$C40,"; ")</f>
        <v>Zona B5; 1≤d.f.≤3; Urb.Primaria; </v>
      </c>
      <c r="AB59" s="79">
        <v>5.32</v>
      </c>
      <c r="AC59" s="216" t="str">
        <f>CONCATENATE(AGRICOLTURA!$A40,"; ",AGRICOLTURA!$B40,"; ")</f>
        <v>Zona D1; Urb.Primaria; </v>
      </c>
      <c r="AD59" s="217">
        <v>16.44</v>
      </c>
      <c r="AE59" s="80" t="str">
        <f>CONCATENATE(DIREZIONALE!$A40,"; ",DIREZIONALE!$B40,"; ",DIREZIONALE!$C40,"; ")</f>
        <v>Zona B7; d.f.≥3; Urb.Primaria; </v>
      </c>
      <c r="AF59" s="81">
        <v>19.4</v>
      </c>
      <c r="AG59" s="82" t="str">
        <f>CONCATENATE(COMMERCIALE!$A40,"; ",COMMERCIALE!$B40,"; ",COMMERCIALE!$C40,"; ")</f>
        <v>Zona B7; d.f.≥3; Urb.Primaria; </v>
      </c>
      <c r="AH59" s="83">
        <v>15.87</v>
      </c>
      <c r="AI59" s="84" t="str">
        <f>CONCATENATE(TURISMO!$A40,"; ",TURISMO!$B40,"; ",TURISMO!$C40,"; ")</f>
        <v>Zona B7; d.f.≥3; Urb.Primaria; </v>
      </c>
      <c r="AJ59" s="85">
        <v>10.05</v>
      </c>
      <c r="AK59" s="222" t="str">
        <f>CONCATENATE(ARTIGIANATO!$A40,"; ",ARTIGIANATO!$B40,"; ")</f>
        <v>Zona D1; Urb.Primaria; </v>
      </c>
      <c r="AL59" s="86">
        <v>14.94</v>
      </c>
      <c r="AM59" s="86">
        <v>6.92</v>
      </c>
      <c r="AN59" s="224" t="str">
        <f>CONCATENATE(INDUSTRIA!$A40,"; ",INDUSTRIA!$B40,"; ")</f>
        <v>Zona D1; Urb.Primaria; </v>
      </c>
      <c r="AO59" s="87">
        <v>18.68</v>
      </c>
      <c r="AP59" s="87">
        <v>6.92</v>
      </c>
    </row>
    <row r="60" spans="1:42" ht="15" customHeight="1">
      <c r="A60" s="7"/>
      <c r="B60" s="59" t="s">
        <v>98</v>
      </c>
      <c r="C60" s="59"/>
      <c r="D60" s="173"/>
      <c r="E60" s="187"/>
      <c r="F60" s="187"/>
      <c r="G60" s="187"/>
      <c r="H60" s="208">
        <f t="shared" si="15"/>
        <v>0</v>
      </c>
      <c r="I60" s="187"/>
      <c r="J60" s="187"/>
      <c r="K60" s="187"/>
      <c r="L60" s="208">
        <f t="shared" si="16"/>
        <v>0</v>
      </c>
      <c r="M60" s="187"/>
      <c r="N60" s="187"/>
      <c r="O60" s="187"/>
      <c r="P60" s="208">
        <f t="shared" si="17"/>
        <v>0</v>
      </c>
      <c r="Q60" s="187"/>
      <c r="R60" s="187"/>
      <c r="S60" s="187"/>
      <c r="T60" s="208">
        <f t="shared" si="18"/>
        <v>0</v>
      </c>
      <c r="U60" s="187"/>
      <c r="V60" s="187"/>
      <c r="W60" s="187"/>
      <c r="X60" s="210">
        <f t="shared" si="19"/>
        <v>0</v>
      </c>
      <c r="Y60" s="92"/>
      <c r="Z60" s="196"/>
      <c r="AA60" s="378" t="str">
        <f>CONCATENATE(RESIDENZIALE!$A41,"; ",RESIDENZIALE!$B41,"; ",RESIDENZIALE!$C41,"; ")</f>
        <v>Zona B5; 1≤d.f.≤3; Urb.Secondaria; </v>
      </c>
      <c r="AB60" s="79">
        <v>6.82</v>
      </c>
      <c r="AC60" s="216" t="str">
        <f>CONCATENATE(AGRICOLTURA!$A41,"; ",AGRICOLTURA!$B41,"; ")</f>
        <v>Zona D1; Urb.Secondaria; </v>
      </c>
      <c r="AD60" s="217">
        <v>2.05</v>
      </c>
      <c r="AE60" s="80" t="str">
        <f>CONCATENATE(DIREZIONALE!$A41,"; ",DIREZIONALE!$B41,"; ",DIREZIONALE!$C41,"; ")</f>
        <v>Zona B7; d.f.≥3; Urb.Secondaria; </v>
      </c>
      <c r="AF60" s="81">
        <v>26.49</v>
      </c>
      <c r="AG60" s="82" t="str">
        <f>CONCATENATE(COMMERCIALE!$A41,"; ",COMMERCIALE!$B41,"; ",COMMERCIALE!$C41,"; ")</f>
        <v>Zona B7; d.f.≥3; Urb.Secondaria; </v>
      </c>
      <c r="AH60" s="83">
        <v>21.68</v>
      </c>
      <c r="AI60" s="84" t="str">
        <f>CONCATENATE(TURISMO!$A41,"; ",TURISMO!$B41,"; ",TURISMO!$C41,"; ")</f>
        <v>Zona B7; d.f.≥3; Urb.Secondaria; </v>
      </c>
      <c r="AJ60" s="85">
        <v>12.71</v>
      </c>
      <c r="AK60" s="222" t="str">
        <f>CONCATENATE(ARTIGIANATO!$A41,"; ",ARTIGIANATO!$B41,"; ")</f>
        <v>Zona D1; Urb.Secondaria; </v>
      </c>
      <c r="AL60" s="86">
        <v>5.6</v>
      </c>
      <c r="AM60" s="86">
        <v>6.92</v>
      </c>
      <c r="AN60" s="224" t="str">
        <f>CONCATENATE(INDUSTRIA!$A41,"; ",INDUSTRIA!$B41,"; ")</f>
        <v>Zona D1; Urb.Secondaria; </v>
      </c>
      <c r="AO60" s="87">
        <v>14.94</v>
      </c>
      <c r="AP60" s="87">
        <v>6.92</v>
      </c>
    </row>
    <row r="61" spans="1:42" ht="15" customHeight="1">
      <c r="A61" s="7"/>
      <c r="B61" s="59" t="s">
        <v>99</v>
      </c>
      <c r="C61" s="59"/>
      <c r="D61" s="173"/>
      <c r="E61" s="187"/>
      <c r="F61" s="187"/>
      <c r="G61" s="187"/>
      <c r="H61" s="208">
        <f t="shared" si="15"/>
        <v>0</v>
      </c>
      <c r="I61" s="187"/>
      <c r="J61" s="187"/>
      <c r="K61" s="187"/>
      <c r="L61" s="208">
        <f t="shared" si="16"/>
        <v>0</v>
      </c>
      <c r="M61" s="187"/>
      <c r="N61" s="187"/>
      <c r="O61" s="187"/>
      <c r="P61" s="208">
        <f t="shared" si="17"/>
        <v>0</v>
      </c>
      <c r="Q61" s="187"/>
      <c r="R61" s="187"/>
      <c r="S61" s="187"/>
      <c r="T61" s="208">
        <f t="shared" si="18"/>
        <v>0</v>
      </c>
      <c r="U61" s="187"/>
      <c r="V61" s="187"/>
      <c r="W61" s="187"/>
      <c r="X61" s="210">
        <f t="shared" si="19"/>
        <v>0</v>
      </c>
      <c r="Y61" s="92"/>
      <c r="Z61" s="196"/>
      <c r="AA61" s="378" t="str">
        <f>CONCATENATE(RESIDENZIALE!$A42,"; ",RESIDENZIALE!$B42,"; ",RESIDENZIALE!$C42,"; ")</f>
        <v>Zona B5; d.f.&lt;1; Urb.Primaria; </v>
      </c>
      <c r="AB61" s="79">
        <v>11.21</v>
      </c>
      <c r="AC61" s="216" t="str">
        <f>CONCATENATE(AGRICOLTURA!$A42,"; ",AGRICOLTURA!$B42,"; ")</f>
        <v>Zona D1_com.; Urb.Primaria; </v>
      </c>
      <c r="AD61" s="217">
        <v>8.22</v>
      </c>
      <c r="AE61" s="80" t="str">
        <f>CONCATENATE(DIREZIONALE!$A42,"; ",DIREZIONALE!$B42,"; ",DIREZIONALE!$C42,"; ")</f>
        <v>Zona B8; d.f.&lt;1,5; Urb.Primaria; </v>
      </c>
      <c r="AF61" s="81">
        <v>64.05</v>
      </c>
      <c r="AG61" s="82" t="str">
        <f>CONCATENATE(COMMERCIALE!$A42,"; ",COMMERCIALE!$B42,"; ",COMMERCIALE!$C42,"; ")</f>
        <v>Zona B8; d.f.&lt;1,5; Urb.Primaria; </v>
      </c>
      <c r="AH61" s="83">
        <v>52.4</v>
      </c>
      <c r="AI61" s="84" t="str">
        <f>CONCATENATE(TURISMO!$A42,"; ",TURISMO!$B42,"; ",TURISMO!$C42,"; ")</f>
        <v>Zona B8; d.f.&lt;1,5; Urb.Primaria; </v>
      </c>
      <c r="AJ61" s="85">
        <v>10.05</v>
      </c>
      <c r="AK61" s="222" t="str">
        <f>CONCATENATE(ARTIGIANATO!$A42,"; ",ARTIGIANATO!$B42,"; ")</f>
        <v>Zona D1_com.; Urb.Primaria; </v>
      </c>
      <c r="AL61" s="86">
        <v>7.47</v>
      </c>
      <c r="AM61" s="86">
        <v>6.92</v>
      </c>
      <c r="AN61" s="224" t="str">
        <f>CONCATENATE(INDUSTRIA!$A42,"; ",INDUSTRIA!$B42,"; ")</f>
        <v>Zona D1_com.; Urb.Primaria; </v>
      </c>
      <c r="AO61" s="87">
        <v>9.34</v>
      </c>
      <c r="AP61" s="87">
        <v>6.92</v>
      </c>
    </row>
    <row r="62" spans="1:42" ht="15" customHeight="1">
      <c r="A62" s="7"/>
      <c r="B62" s="59" t="s">
        <v>100</v>
      </c>
      <c r="C62" s="59"/>
      <c r="D62" s="173"/>
      <c r="E62" s="187"/>
      <c r="F62" s="187"/>
      <c r="G62" s="187"/>
      <c r="H62" s="208">
        <f t="shared" si="15"/>
        <v>0</v>
      </c>
      <c r="I62" s="187"/>
      <c r="J62" s="187"/>
      <c r="K62" s="187"/>
      <c r="L62" s="208">
        <f t="shared" si="16"/>
        <v>0</v>
      </c>
      <c r="M62" s="187"/>
      <c r="N62" s="187"/>
      <c r="O62" s="187"/>
      <c r="P62" s="208">
        <f t="shared" si="17"/>
        <v>0</v>
      </c>
      <c r="Q62" s="187"/>
      <c r="R62" s="187"/>
      <c r="S62" s="187"/>
      <c r="T62" s="208">
        <f t="shared" si="18"/>
        <v>0</v>
      </c>
      <c r="U62" s="187"/>
      <c r="V62" s="187"/>
      <c r="W62" s="187"/>
      <c r="X62" s="210">
        <f t="shared" si="19"/>
        <v>0</v>
      </c>
      <c r="Z62" s="196"/>
      <c r="AA62" s="378" t="str">
        <f>CONCATENATE(RESIDENZIALE!$A43,"; ",RESIDENZIALE!$B43,"; ",RESIDENZIALE!$C43,"; ")</f>
        <v>Zona B5; d.f.&lt;1; Urb.Secondaria; </v>
      </c>
      <c r="AB62" s="79">
        <v>6.82</v>
      </c>
      <c r="AC62" s="216" t="str">
        <f>CONCATENATE(AGRICOLTURA!$A43,"; ",AGRICOLTURA!$B43,"; ")</f>
        <v>Zona D1_com.; Urb.Secondaria; </v>
      </c>
      <c r="AD62" s="217">
        <v>1.03</v>
      </c>
      <c r="AE62" s="80" t="str">
        <f>CONCATENATE(DIREZIONALE!$A43,"; ",DIREZIONALE!$B43,"; ",DIREZIONALE!$C43,"; ")</f>
        <v>Zona B8; d.f.&lt;1,5; Urb.Secondaria; </v>
      </c>
      <c r="AF62" s="81">
        <v>26.49</v>
      </c>
      <c r="AG62" s="82" t="str">
        <f>CONCATENATE(COMMERCIALE!$A43,"; ",COMMERCIALE!$B43,"; ",COMMERCIALE!$C43,"; ")</f>
        <v>Zona B8; d.f.&lt;1,5; Urb.Secondaria; </v>
      </c>
      <c r="AH62" s="83">
        <v>21.68</v>
      </c>
      <c r="AI62" s="84" t="str">
        <f>CONCATENATE(TURISMO!$A43,"; ",TURISMO!$B43,"; ",TURISMO!$C43,"; ")</f>
        <v>Zona B8; d.f.&lt;1,5; Urb.Secondaria; </v>
      </c>
      <c r="AJ62" s="85">
        <v>12.71</v>
      </c>
      <c r="AK62" s="222" t="str">
        <f>CONCATENATE(ARTIGIANATO!$A43,"; ",ARTIGIANATO!$B43,"; ")</f>
        <v>Zona D1_com.; Urb.Secondaria; </v>
      </c>
      <c r="AL62" s="86">
        <v>2.8</v>
      </c>
      <c r="AM62" s="86">
        <v>6.92</v>
      </c>
      <c r="AN62" s="224" t="str">
        <f>CONCATENATE(INDUSTRIA!$A43,"; ",INDUSTRIA!$B43,"; ")</f>
        <v>Zona D1_com.; Urb.Secondaria; </v>
      </c>
      <c r="AO62" s="87">
        <v>7.47</v>
      </c>
      <c r="AP62" s="87">
        <v>6.92</v>
      </c>
    </row>
    <row r="63" spans="1:42" ht="15" customHeight="1">
      <c r="A63" s="7"/>
      <c r="B63" s="59" t="s">
        <v>101</v>
      </c>
      <c r="C63" s="59"/>
      <c r="D63" s="173"/>
      <c r="E63" s="187"/>
      <c r="F63" s="187"/>
      <c r="G63" s="187"/>
      <c r="H63" s="208">
        <f t="shared" si="15"/>
        <v>0</v>
      </c>
      <c r="I63" s="187"/>
      <c r="J63" s="187"/>
      <c r="K63" s="187"/>
      <c r="L63" s="208">
        <f t="shared" si="16"/>
        <v>0</v>
      </c>
      <c r="M63" s="187"/>
      <c r="N63" s="187"/>
      <c r="O63" s="187"/>
      <c r="P63" s="208">
        <f t="shared" si="17"/>
        <v>0</v>
      </c>
      <c r="Q63" s="187"/>
      <c r="R63" s="187"/>
      <c r="S63" s="187"/>
      <c r="T63" s="208">
        <f t="shared" si="18"/>
        <v>0</v>
      </c>
      <c r="U63" s="187"/>
      <c r="V63" s="187"/>
      <c r="W63" s="187"/>
      <c r="X63" s="210">
        <f t="shared" si="19"/>
        <v>0</v>
      </c>
      <c r="Z63" s="196"/>
      <c r="AA63" s="378" t="str">
        <f>CONCATENATE(RESIDENZIALE!$A44,"; ",RESIDENZIALE!$B44,"; ",RESIDENZIALE!$C44,"; ")</f>
        <v>Zona B5; d.f.≥3; Urb.Primaria; </v>
      </c>
      <c r="AB63" s="79">
        <v>3.74</v>
      </c>
      <c r="AC63" s="216" t="str">
        <f>CONCATENATE(AGRICOLTURA!$A44,"; ",AGRICOLTURA!$B44,"; ")</f>
        <v>Zona D2; Urb.Primaria; </v>
      </c>
      <c r="AD63" s="217">
        <v>16.44</v>
      </c>
      <c r="AE63" s="80" t="str">
        <f>CONCATENATE(DIREZIONALE!$A44,"; ",DIREZIONALE!$B44,"; ",DIREZIONALE!$C44,"; ")</f>
        <v>Zona B9; 1,5≤d.f.≤3; Urb.Primaria; </v>
      </c>
      <c r="AF63" s="81">
        <v>39.01</v>
      </c>
      <c r="AG63" s="82" t="str">
        <f>CONCATENATE(COMMERCIALE!$A44,"; ",COMMERCIALE!$B44,"; ",COMMERCIALE!$C44,"; ")</f>
        <v>Zona B9; 1,5≤d.f.≤3; Urb.Primaria; </v>
      </c>
      <c r="AH63" s="83">
        <v>31.92</v>
      </c>
      <c r="AI63" s="84" t="str">
        <f>CONCATENATE(TURISMO!$A44,"; ",TURISMO!$B44,"; ",TURISMO!$C44,"; ")</f>
        <v>Zona B9; 1,5≤d.f.≤3; Urb.Primaria; </v>
      </c>
      <c r="AJ63" s="85">
        <v>10.05</v>
      </c>
      <c r="AK63" s="222" t="str">
        <f>CONCATENATE(ARTIGIANATO!$A44,"; ",ARTIGIANATO!$B44,"; ")</f>
        <v>Zona D2; Urb.Primaria; </v>
      </c>
      <c r="AL63" s="86">
        <v>14.94</v>
      </c>
      <c r="AM63" s="86">
        <v>6.92</v>
      </c>
      <c r="AN63" s="224" t="str">
        <f>CONCATENATE(INDUSTRIA!$A44,"; ",INDUSTRIA!$B44,"; ")</f>
        <v>Zona D2; Urb.Primaria; </v>
      </c>
      <c r="AO63" s="87">
        <v>18.68</v>
      </c>
      <c r="AP63" s="87">
        <v>6.92</v>
      </c>
    </row>
    <row r="64" spans="1:42" ht="15" customHeight="1">
      <c r="A64" s="7"/>
      <c r="B64" s="59" t="s">
        <v>102</v>
      </c>
      <c r="C64" s="59"/>
      <c r="D64" s="173"/>
      <c r="E64" s="187"/>
      <c r="F64" s="187"/>
      <c r="G64" s="187"/>
      <c r="H64" s="208">
        <f t="shared" si="15"/>
        <v>0</v>
      </c>
      <c r="I64" s="187"/>
      <c r="J64" s="187"/>
      <c r="K64" s="187"/>
      <c r="L64" s="208">
        <f t="shared" si="16"/>
        <v>0</v>
      </c>
      <c r="M64" s="187"/>
      <c r="N64" s="187"/>
      <c r="O64" s="187"/>
      <c r="P64" s="208">
        <f t="shared" si="17"/>
        <v>0</v>
      </c>
      <c r="Q64" s="187"/>
      <c r="R64" s="187"/>
      <c r="S64" s="187"/>
      <c r="T64" s="208">
        <f t="shared" si="18"/>
        <v>0</v>
      </c>
      <c r="U64" s="187"/>
      <c r="V64" s="187"/>
      <c r="W64" s="187"/>
      <c r="X64" s="210">
        <f t="shared" si="19"/>
        <v>0</v>
      </c>
      <c r="Z64" s="196"/>
      <c r="AA64" s="378" t="str">
        <f>CONCATENATE(RESIDENZIALE!$A45,"; ",RESIDENZIALE!$B45,"; ",RESIDENZIALE!$C45,"; ")</f>
        <v>Zona B5; d.f.≥3; Urb.Secondaria; </v>
      </c>
      <c r="AB64" s="79">
        <v>6.82</v>
      </c>
      <c r="AC64" s="216" t="str">
        <f>CONCATENATE(AGRICOLTURA!$A45,"; ",AGRICOLTURA!$B45,"; ")</f>
        <v>Zona D2; Urb.Secondaria; </v>
      </c>
      <c r="AD64" s="217">
        <v>2.05</v>
      </c>
      <c r="AE64" s="80" t="str">
        <f>CONCATENATE(DIREZIONALE!$A45,"; ",DIREZIONALE!$B45,"; ",DIREZIONALE!$C45,"; ")</f>
        <v>Zona B9; 1,5≤d.f.≤3; Urb.Secondaria; </v>
      </c>
      <c r="AF64" s="81">
        <v>26.49</v>
      </c>
      <c r="AG64" s="82" t="str">
        <f>CONCATENATE(COMMERCIALE!$A45,"; ",COMMERCIALE!$B45,"; ",COMMERCIALE!$C45,"; ")</f>
        <v>Zona B9; 1,5≤d.f.≤3; Urb.Secondaria; </v>
      </c>
      <c r="AH64" s="83">
        <v>21.68</v>
      </c>
      <c r="AI64" s="84" t="str">
        <f>CONCATENATE(TURISMO!$A45,"; ",TURISMO!$B45,"; ",TURISMO!$C45,"; ")</f>
        <v>Zona B9; 1,5≤d.f.≤3; Urb.Secondaria; </v>
      </c>
      <c r="AJ64" s="85">
        <v>12.71</v>
      </c>
      <c r="AK64" s="222" t="str">
        <f>CONCATENATE(ARTIGIANATO!$A45,"; ",ARTIGIANATO!$B45,"; ")</f>
        <v>Zona D2; Urb.Secondaria; </v>
      </c>
      <c r="AL64" s="86">
        <v>5.6</v>
      </c>
      <c r="AM64" s="86">
        <v>6.92</v>
      </c>
      <c r="AN64" s="224" t="str">
        <f>CONCATENATE(INDUSTRIA!$A45,"; ",INDUSTRIA!$B45,"; ")</f>
        <v>Zona D2; Urb.Secondaria; </v>
      </c>
      <c r="AO64" s="87">
        <v>14.94</v>
      </c>
      <c r="AP64" s="87">
        <v>6.92</v>
      </c>
    </row>
    <row r="65" spans="1:42" ht="15" customHeight="1">
      <c r="A65" s="7"/>
      <c r="B65" s="59" t="s">
        <v>91</v>
      </c>
      <c r="C65" s="59"/>
      <c r="D65" s="173"/>
      <c r="E65" s="187"/>
      <c r="F65" s="187"/>
      <c r="G65" s="187"/>
      <c r="H65" s="208">
        <f t="shared" si="15"/>
        <v>0</v>
      </c>
      <c r="I65" s="187"/>
      <c r="J65" s="187"/>
      <c r="K65" s="187"/>
      <c r="L65" s="208">
        <f t="shared" si="16"/>
        <v>0</v>
      </c>
      <c r="M65" s="187"/>
      <c r="N65" s="187"/>
      <c r="O65" s="187"/>
      <c r="P65" s="208">
        <f t="shared" si="17"/>
        <v>0</v>
      </c>
      <c r="Q65" s="187"/>
      <c r="R65" s="187"/>
      <c r="S65" s="187"/>
      <c r="T65" s="208">
        <f t="shared" si="18"/>
        <v>0</v>
      </c>
      <c r="U65" s="187"/>
      <c r="V65" s="187"/>
      <c r="W65" s="187"/>
      <c r="X65" s="210">
        <f t="shared" si="19"/>
        <v>0</v>
      </c>
      <c r="Z65" s="196"/>
      <c r="AA65" s="378" t="str">
        <f>CONCATENATE(RESIDENZIALE!$A46,"; ",RESIDENZIALE!$B46,"; ",RESIDENZIALE!$C46,"; ")</f>
        <v>Zona B6; 1≤d.f.≤3; Urb.Primaria; </v>
      </c>
      <c r="AB65" s="79">
        <v>5.32</v>
      </c>
      <c r="AC65" s="216" t="str">
        <f>CONCATENATE(AGRICOLTURA!$A46,"; ",AGRICOLTURA!$B46,"; ")</f>
        <v>Zona D2_com.; Urb.Primaria; </v>
      </c>
      <c r="AD65" s="217">
        <v>8.22</v>
      </c>
      <c r="AE65" s="80" t="str">
        <f>CONCATENATE(DIREZIONALE!$A46,"; ",DIREZIONALE!$B46,"; ",DIREZIONALE!$C46,"; ")</f>
        <v>Zona B9; d.f.≥3; Urb.Primaria; </v>
      </c>
      <c r="AF65" s="81">
        <v>19.4</v>
      </c>
      <c r="AG65" s="82" t="str">
        <f>CONCATENATE(COMMERCIALE!$A46,"; ",COMMERCIALE!$B46,"; ",COMMERCIALE!$C46,"; ")</f>
        <v>Zona B9; d.f.≥3; Urb.Primaria; </v>
      </c>
      <c r="AH65" s="83">
        <v>15.87</v>
      </c>
      <c r="AI65" s="84" t="str">
        <f>CONCATENATE(TURISMO!$A46,"; ",TURISMO!$B46,"; ",TURISMO!$C46,"; ")</f>
        <v>Zona B9; d.f.≥3; Urb.Primaria; </v>
      </c>
      <c r="AJ65" s="85">
        <v>10.05</v>
      </c>
      <c r="AK65" s="222" t="str">
        <f>CONCATENATE(ARTIGIANATO!$A46,"; ",ARTIGIANATO!$B46,"; ")</f>
        <v>Zona D2_com.; Urb.Primaria; </v>
      </c>
      <c r="AL65" s="86">
        <v>7.47</v>
      </c>
      <c r="AM65" s="86">
        <v>6.92</v>
      </c>
      <c r="AN65" s="224" t="str">
        <f>CONCATENATE(INDUSTRIA!$A46,"; ",INDUSTRIA!$B46,"; ")</f>
        <v>Zona D2_com.; Urb.Primaria; </v>
      </c>
      <c r="AO65" s="87">
        <v>9.34</v>
      </c>
      <c r="AP65" s="87">
        <v>6.92</v>
      </c>
    </row>
    <row r="66" spans="1:42" ht="15" customHeight="1" thickBot="1">
      <c r="A66" s="7"/>
      <c r="B66" s="59" t="s">
        <v>92</v>
      </c>
      <c r="C66" s="59"/>
      <c r="D66" s="173"/>
      <c r="E66" s="188"/>
      <c r="F66" s="188"/>
      <c r="G66" s="188"/>
      <c r="H66" s="208">
        <f t="shared" si="15"/>
        <v>0</v>
      </c>
      <c r="I66" s="188"/>
      <c r="J66" s="188"/>
      <c r="K66" s="188"/>
      <c r="L66" s="208">
        <f t="shared" si="16"/>
        <v>0</v>
      </c>
      <c r="M66" s="188"/>
      <c r="N66" s="188"/>
      <c r="O66" s="188"/>
      <c r="P66" s="208">
        <f t="shared" si="17"/>
        <v>0</v>
      </c>
      <c r="Q66" s="188"/>
      <c r="R66" s="188"/>
      <c r="S66" s="188"/>
      <c r="T66" s="208">
        <f t="shared" si="18"/>
        <v>0</v>
      </c>
      <c r="U66" s="188"/>
      <c r="V66" s="188"/>
      <c r="W66" s="188"/>
      <c r="X66" s="210">
        <f t="shared" si="19"/>
        <v>0</v>
      </c>
      <c r="Y66" s="92"/>
      <c r="Z66" s="196"/>
      <c r="AA66" s="378" t="str">
        <f>CONCATENATE(RESIDENZIALE!$A47,"; ",RESIDENZIALE!$B47,"; ",RESIDENZIALE!$C47,"; ")</f>
        <v>Zona B6; 1≤d.f.≤3; Urb.Secondaria; </v>
      </c>
      <c r="AB66" s="79">
        <v>6.82</v>
      </c>
      <c r="AC66" s="216" t="str">
        <f>CONCATENATE(AGRICOLTURA!$A47,"; ",AGRICOLTURA!$B47,"; ")</f>
        <v>Zona D2_com.; Urb.Secondaria; </v>
      </c>
      <c r="AD66" s="217">
        <v>1.03</v>
      </c>
      <c r="AE66" s="80" t="str">
        <f>CONCATENATE(DIREZIONALE!$A47,"; ",DIREZIONALE!$B47,"; ",DIREZIONALE!$C47,"; ")</f>
        <v>Zona B9; d.f.≥3; Urb.Secondaria; </v>
      </c>
      <c r="AF66" s="81">
        <v>26.49</v>
      </c>
      <c r="AG66" s="82" t="str">
        <f>CONCATENATE(COMMERCIALE!$A47,"; ",COMMERCIALE!$B47,"; ",COMMERCIALE!$C47,"; ")</f>
        <v>Zona B9; d.f.≥3; Urb.Secondaria; </v>
      </c>
      <c r="AH66" s="83">
        <v>21.68</v>
      </c>
      <c r="AI66" s="84" t="str">
        <f>CONCATENATE(TURISMO!$A47,"; ",TURISMO!$B47,"; ",TURISMO!$C47,"; ")</f>
        <v>Zona B9; d.f.≥3; Urb.Secondaria; </v>
      </c>
      <c r="AJ66" s="85">
        <v>12.71</v>
      </c>
      <c r="AK66" s="222" t="str">
        <f>CONCATENATE(ARTIGIANATO!$A47,"; ",ARTIGIANATO!$B47,"; ")</f>
        <v>Zona D2_com.; Urb.Secondaria; </v>
      </c>
      <c r="AL66" s="86">
        <v>2.8</v>
      </c>
      <c r="AM66" s="86">
        <v>6.92</v>
      </c>
      <c r="AN66" s="224" t="str">
        <f>CONCATENATE(INDUSTRIA!$A47,"; ",INDUSTRIA!$B47,"; ")</f>
        <v>Zona D2_com.; Urb.Secondaria; </v>
      </c>
      <c r="AO66" s="87">
        <v>7.47</v>
      </c>
      <c r="AP66" s="87">
        <v>6.92</v>
      </c>
    </row>
    <row r="67" spans="1:42" ht="19.5" customHeight="1" thickTop="1">
      <c r="A67" s="7"/>
      <c r="B67" s="20"/>
      <c r="C67" s="20"/>
      <c r="D67" s="175"/>
      <c r="E67" s="97"/>
      <c r="F67" s="97"/>
      <c r="G67" s="97"/>
      <c r="H67" s="97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10"/>
      <c r="Y67" s="92"/>
      <c r="AA67" s="78" t="str">
        <f>CONCATENATE(RESIDENZIALE!$A48,"; ",RESIDENZIALE!$B48,"; ",RESIDENZIALE!$C48,"; ")</f>
        <v>Zona B6; d.f.&lt;1; Urb.Primaria; </v>
      </c>
      <c r="AB67" s="79">
        <v>11.21</v>
      </c>
      <c r="AC67" s="216" t="str">
        <f>CONCATENATE(AGRICOLTURA!$A48,"; ",AGRICOLTURA!$B48,"; ")</f>
        <v>Zona D3; Urb.Primaria; </v>
      </c>
      <c r="AD67" s="217">
        <v>16.44</v>
      </c>
      <c r="AE67" s="80" t="str">
        <f>CONCATENATE(DIREZIONALE!$A48,"; ",DIREZIONALE!$B48,"; ",DIREZIONALE!$C48,"; ")</f>
        <v>Zona Ba; 1,5≤d.f.≤3; Urb.Primaria; </v>
      </c>
      <c r="AF67" s="81">
        <v>39.01</v>
      </c>
      <c r="AG67" s="82" t="str">
        <f>CONCATENATE(COMMERCIALE!$A48,"; ",COMMERCIALE!$B48,"; ",COMMERCIALE!$C48,"; ")</f>
        <v>Zona Ba; 1,5≤d.f.≤3; Urb.Primaria; </v>
      </c>
      <c r="AH67" s="83">
        <v>31.92</v>
      </c>
      <c r="AI67" s="84" t="str">
        <f>CONCATENATE(TURISMO!$A48,"; ",TURISMO!$B48,"; ",TURISMO!$C48,"; ")</f>
        <v>Zona Ba; 1,5≤d.f.≤3; Urb.Primaria; </v>
      </c>
      <c r="AJ67" s="85">
        <v>10.05</v>
      </c>
      <c r="AK67" s="222" t="str">
        <f>CONCATENATE(ARTIGIANATO!$A48,"; ",ARTIGIANATO!$B48,"; ")</f>
        <v>Zona D3; Urb.Primaria; </v>
      </c>
      <c r="AL67" s="86">
        <v>14.94</v>
      </c>
      <c r="AM67" s="86">
        <v>6.92</v>
      </c>
      <c r="AN67" s="224" t="str">
        <f>CONCATENATE(INDUSTRIA!$A48,"; ",INDUSTRIA!$B48,"; ")</f>
        <v>Zona D3; Urb.Primaria; </v>
      </c>
      <c r="AO67" s="87">
        <v>18.68</v>
      </c>
      <c r="AP67" s="87">
        <v>6.92</v>
      </c>
    </row>
    <row r="68" spans="1:42" ht="19.5" customHeight="1" thickBot="1">
      <c r="A68" s="7"/>
      <c r="B68" s="11" t="s">
        <v>189</v>
      </c>
      <c r="C68" s="11"/>
      <c r="D68" s="174" t="s">
        <v>108</v>
      </c>
      <c r="E68" s="501">
        <f>SUM(E22:E30,I22:I30,M22:M30,Q22:Q30,U22:U30,E34:E42,I34:I42,M34:M42,Q34:Q42,U34:U42,E46:E54,I46:I54,M46:M54,Q46:Q54,U46:U54,E58:E66,I58:I66,M58:M66,Q58:Q66,U58:U66)</f>
        <v>0</v>
      </c>
      <c r="F68" s="502"/>
      <c r="G68" s="183"/>
      <c r="H68" s="183"/>
      <c r="I68" s="11"/>
      <c r="J68" s="11"/>
      <c r="K68" s="20"/>
      <c r="L68" s="20"/>
      <c r="M68" s="204" t="str">
        <f>IF(ISNUMBER(FIND("Urb.Primaria",$E$7)),"ONERI PRIMARI","ONERI SECONDARI")</f>
        <v>ONERI PRIMARI</v>
      </c>
      <c r="N68" s="20"/>
      <c r="O68" s="20"/>
      <c r="P68" s="169"/>
      <c r="Q68" s="20"/>
      <c r="R68" s="23" t="s">
        <v>93</v>
      </c>
      <c r="S68" s="383" t="s">
        <v>157</v>
      </c>
      <c r="T68" s="208">
        <f>IF($R$7="Euro / mc",($E$74*$U$7),IF($R$7="Euro / mq",($E$72*$U$7)))*($U$18/100)</f>
        <v>0</v>
      </c>
      <c r="U68" s="496">
        <f>IF($S$68="-",$T$68*-1,IF($S$68="+",$T$68*1))</f>
        <v>0</v>
      </c>
      <c r="V68" s="497"/>
      <c r="W68" s="376">
        <f>U68</f>
        <v>0</v>
      </c>
      <c r="X68" s="10"/>
      <c r="Z68" s="371" t="s">
        <v>311</v>
      </c>
      <c r="AA68" s="78" t="str">
        <f>CONCATENATE(RESIDENZIALE!$A49,"; ",RESIDENZIALE!$B49,"; ",RESIDENZIALE!$C49,"; ")</f>
        <v>Zona B6; d.f.&lt;1; Urb.Secondaria; </v>
      </c>
      <c r="AB68" s="79">
        <v>6.82</v>
      </c>
      <c r="AC68" s="216" t="str">
        <f>CONCATENATE(AGRICOLTURA!$A49,"; ",AGRICOLTURA!$B49,"; ")</f>
        <v>Zona D3; Urb.Secondaria; </v>
      </c>
      <c r="AD68" s="217">
        <v>2.05</v>
      </c>
      <c r="AE68" s="80" t="str">
        <f>CONCATENATE(DIREZIONALE!$A49,"; ",DIREZIONALE!$B49,"; ",DIREZIONALE!$C49,"; ")</f>
        <v>Zona Ba; 1,5≤d.f.≤3; Urb.Secondaria; </v>
      </c>
      <c r="AF68" s="81">
        <v>26.49</v>
      </c>
      <c r="AG68" s="82" t="str">
        <f>CONCATENATE(COMMERCIALE!$A49,"; ",COMMERCIALE!$B49,"; ",COMMERCIALE!$C49,"; ")</f>
        <v>Zona Ba; 1,5≤d.f.≤3; Urb.Secondaria; </v>
      </c>
      <c r="AH68" s="83">
        <v>21.68</v>
      </c>
      <c r="AI68" s="84" t="str">
        <f>CONCATENATE(TURISMO!$A49,"; ",TURISMO!$B49,"; ",TURISMO!$C49,"; ")</f>
        <v>Zona Ba; 1,5≤d.f.≤3; Urb.Secondaria; </v>
      </c>
      <c r="AJ68" s="85">
        <v>12.71</v>
      </c>
      <c r="AK68" s="222" t="str">
        <f>CONCATENATE(ARTIGIANATO!$A49,"; ",ARTIGIANATO!$B49,"; ")</f>
        <v>Zona D3; Urb.Secondaria; </v>
      </c>
      <c r="AL68" s="86">
        <v>5.6</v>
      </c>
      <c r="AM68" s="86">
        <v>6.92</v>
      </c>
      <c r="AN68" s="224" t="str">
        <f>CONCATENATE(INDUSTRIA!$A49,"; ",INDUSTRIA!$B49,"; ")</f>
        <v>Zona D3; Urb.Secondaria; </v>
      </c>
      <c r="AO68" s="87">
        <v>14.94</v>
      </c>
      <c r="AP68" s="87">
        <v>6.92</v>
      </c>
    </row>
    <row r="69" spans="1:42" ht="15" customHeight="1">
      <c r="A69" s="7"/>
      <c r="B69" s="8"/>
      <c r="C69" s="8"/>
      <c r="D69" s="176"/>
      <c r="E69" s="9"/>
      <c r="F69" s="9"/>
      <c r="G69" s="9"/>
      <c r="H69" s="9"/>
      <c r="I69" s="59"/>
      <c r="J69" s="59"/>
      <c r="K69" s="20"/>
      <c r="L69" s="20"/>
      <c r="M69" s="59"/>
      <c r="N69" s="20"/>
      <c r="O69" s="20"/>
      <c r="P69" s="59"/>
      <c r="Q69" s="20"/>
      <c r="R69" s="23"/>
      <c r="S69" s="20"/>
      <c r="T69" s="208"/>
      <c r="U69" s="8"/>
      <c r="V69" s="8"/>
      <c r="W69" s="200"/>
      <c r="X69" s="10"/>
      <c r="Z69" s="372" t="s">
        <v>157</v>
      </c>
      <c r="AA69" s="78" t="str">
        <f>CONCATENATE(RESIDENZIALE!$A50,"; ",RESIDENZIALE!$B50,"; ",RESIDENZIALE!$C50,"; ")</f>
        <v>Zona B6; d.f.≥3; Urb.Primaria; </v>
      </c>
      <c r="AB69" s="79">
        <v>3.74</v>
      </c>
      <c r="AC69" s="216" t="str">
        <f>CONCATENATE(AGRICOLTURA!$A50,"; ",AGRICOLTURA!$B50,"; ")</f>
        <v>Zona D3_com.; Urb.Primaria; </v>
      </c>
      <c r="AD69" s="217">
        <v>8.22</v>
      </c>
      <c r="AE69" s="80" t="str">
        <f>CONCATENATE(DIREZIONALE!$A50,"; ",DIREZIONALE!$B50,"; ",DIREZIONALE!$C50,"; ")</f>
        <v>Zona Ba; d.f.≥3; Urb.Primaria; </v>
      </c>
      <c r="AF69" s="81">
        <v>19.4</v>
      </c>
      <c r="AG69" s="82" t="str">
        <f>CONCATENATE(COMMERCIALE!$A50,"; ",COMMERCIALE!$B50,"; ",COMMERCIALE!$C50,"; ")</f>
        <v>Zona Ba; d.f.≥3; Urb.Primaria; </v>
      </c>
      <c r="AH69" s="83">
        <v>15.87</v>
      </c>
      <c r="AI69" s="84" t="str">
        <f>CONCATENATE(TURISMO!$A50,"; ",TURISMO!$B50,"; ",TURISMO!$C50,"; ")</f>
        <v>Zona Ba; d.f.≥3; Urb.Primaria; </v>
      </c>
      <c r="AJ69" s="85">
        <v>10.05</v>
      </c>
      <c r="AK69" s="222" t="str">
        <f>CONCATENATE(ARTIGIANATO!$A50,"; ",ARTIGIANATO!$B50,"; ")</f>
        <v>Zona D3_com.; Urb.Primaria; </v>
      </c>
      <c r="AL69" s="86">
        <v>7.47</v>
      </c>
      <c r="AM69" s="86">
        <v>6.92</v>
      </c>
      <c r="AN69" s="224" t="str">
        <f>CONCATENATE(INDUSTRIA!$A50,"; ",INDUSTRIA!$B50,"; ")</f>
        <v>Zona D3_com.; Urb.Primaria; </v>
      </c>
      <c r="AO69" s="87">
        <v>9.34</v>
      </c>
      <c r="AP69" s="87">
        <v>6.92</v>
      </c>
    </row>
    <row r="70" spans="1:42" ht="19.5" customHeight="1" thickBot="1">
      <c r="A70" s="7"/>
      <c r="B70" s="11" t="s">
        <v>190</v>
      </c>
      <c r="C70" s="11"/>
      <c r="D70" s="174" t="s">
        <v>108</v>
      </c>
      <c r="E70" s="501">
        <f>SUM(F22:F30,J22:J30,N22:N30,R22:R30,V22:V30,F34:F42,J34:J42,N34:N42,R34:R42,V34:V42,F46:F54,J46:J54,N46:N54,R46:R54,V46:V54,F58:F66,J58:J66,N58:N66,R58:R66,V58:V66)</f>
        <v>0</v>
      </c>
      <c r="F70" s="502"/>
      <c r="G70" s="183"/>
      <c r="H70" s="183"/>
      <c r="I70" s="11"/>
      <c r="J70" s="11"/>
      <c r="K70" s="20"/>
      <c r="L70" s="20"/>
      <c r="M70" s="204" t="str">
        <f>IF(ISNUMBER(FIND("Urb.Primaria",$E$8)),"ONERI PRIMARI","ONERI SECONDARI")</f>
        <v>ONERI PRIMARI</v>
      </c>
      <c r="N70" s="20"/>
      <c r="O70" s="20"/>
      <c r="P70" s="169"/>
      <c r="Q70" s="20"/>
      <c r="R70" s="23" t="s">
        <v>93</v>
      </c>
      <c r="S70" s="383" t="s">
        <v>157</v>
      </c>
      <c r="T70" s="208">
        <f>IF($R$8="Euro / mc",($E$74*$U$8),IF($R$8="Euro / mq",($E$72*$U$8)))*($U$18/100)</f>
        <v>0</v>
      </c>
      <c r="U70" s="496">
        <f>IF($S$70="-",$T$70*-1,IF($S$70="+",$T$70*1))</f>
        <v>0</v>
      </c>
      <c r="V70" s="497"/>
      <c r="W70" s="377">
        <f>U70</f>
        <v>0</v>
      </c>
      <c r="X70" s="10"/>
      <c r="Z70" s="373" t="s">
        <v>312</v>
      </c>
      <c r="AA70" s="78" t="str">
        <f>CONCATENATE(RESIDENZIALE!$A51,"; ",RESIDENZIALE!$B51,"; ",RESIDENZIALE!$C51,"; ")</f>
        <v>Zona B6; d.f.≥3; Urb.Secondaria; </v>
      </c>
      <c r="AB70" s="79">
        <v>6.82</v>
      </c>
      <c r="AC70" s="216" t="str">
        <f>CONCATENATE(AGRICOLTURA!$A51,"; ",AGRICOLTURA!$B51,"; ")</f>
        <v>Zona D3_com.; Urb.Secondaria; </v>
      </c>
      <c r="AD70" s="217">
        <v>1.03</v>
      </c>
      <c r="AE70" s="80" t="str">
        <f>CONCATENATE(DIREZIONALE!$A51,"; ",DIREZIONALE!$B51,"; ",DIREZIONALE!$C51,"; ")</f>
        <v>Zona Ba; d.f.≥3; Urb.Secondaria; </v>
      </c>
      <c r="AF70" s="81">
        <v>26.49</v>
      </c>
      <c r="AG70" s="82" t="str">
        <f>CONCATENATE(COMMERCIALE!$A51,"; ",COMMERCIALE!$B51,"; ",COMMERCIALE!$C51,"; ")</f>
        <v>Zona Ba; d.f.≥3; Urb.Secondaria; </v>
      </c>
      <c r="AH70" s="83">
        <v>21.68</v>
      </c>
      <c r="AI70" s="84" t="str">
        <f>CONCATENATE(TURISMO!$A51,"; ",TURISMO!$B51,"; ",TURISMO!$C51,"; ")</f>
        <v>Zona Ba; d.f.≥3; Urb.Secondaria; </v>
      </c>
      <c r="AJ70" s="85">
        <v>12.71</v>
      </c>
      <c r="AK70" s="222" t="str">
        <f>CONCATENATE(ARTIGIANATO!$A51,"; ",ARTIGIANATO!$B51,"; ")</f>
        <v>Zona D3_com.; Urb.Secondaria; </v>
      </c>
      <c r="AL70" s="86">
        <v>2.8</v>
      </c>
      <c r="AM70" s="86">
        <v>6.92</v>
      </c>
      <c r="AN70" s="224" t="str">
        <f>CONCATENATE(INDUSTRIA!$A51,"; ",INDUSTRIA!$B51,"; ")</f>
        <v>Zona D3_com.; Urb.Secondaria; </v>
      </c>
      <c r="AO70" s="87">
        <v>7.47</v>
      </c>
      <c r="AP70" s="87">
        <v>6.92</v>
      </c>
    </row>
    <row r="71" spans="1:42" ht="15" customHeight="1">
      <c r="A71" s="7"/>
      <c r="B71" s="8"/>
      <c r="C71" s="8"/>
      <c r="D71" s="8"/>
      <c r="E71" s="9"/>
      <c r="F71" s="9"/>
      <c r="G71" s="9"/>
      <c r="H71" s="9"/>
      <c r="I71" s="59"/>
      <c r="J71" s="59"/>
      <c r="K71" s="20"/>
      <c r="L71" s="20"/>
      <c r="M71" s="59"/>
      <c r="N71" s="20"/>
      <c r="O71" s="20"/>
      <c r="P71" s="59"/>
      <c r="Q71" s="20"/>
      <c r="R71" s="23"/>
      <c r="S71" s="20"/>
      <c r="T71" s="23"/>
      <c r="U71" s="8"/>
      <c r="V71" s="8"/>
      <c r="W71" s="8"/>
      <c r="X71" s="10"/>
      <c r="AA71" s="78" t="str">
        <f>CONCATENATE(RESIDENZIALE!$A52,"; ",RESIDENZIALE!$B52,"; ",RESIDENZIALE!$C52,"; ")</f>
        <v>Zona B7; 1≤d.f.≤3; Urb.Primaria; </v>
      </c>
      <c r="AB71" s="79">
        <v>5.32</v>
      </c>
      <c r="AC71" s="216" t="str">
        <f>CONCATENATE(AGRICOLTURA!$A52,"; ",AGRICOLTURA!$B52,"; ")</f>
        <v>Zona D5; Urb.Primaria; </v>
      </c>
      <c r="AD71" s="217">
        <v>16.44</v>
      </c>
      <c r="AE71" s="80" t="str">
        <f>CONCATENATE(DIREZIONALE!$A52,"; ",DIREZIONALE!$B52,"; ",DIREZIONALE!$C52,"; ")</f>
        <v>Zona C1; 1,5≤d.f.≤3; Urb.Primaria; </v>
      </c>
      <c r="AF71" s="81">
        <v>42.56</v>
      </c>
      <c r="AG71" s="82" t="str">
        <f>CONCATENATE(COMMERCIALE!$A52,"; ",COMMERCIALE!$B52,"; ",COMMERCIALE!$C52,"; ")</f>
        <v>Zona C1; 1,5≤d.f.≤3; Urb.Primaria; </v>
      </c>
      <c r="AH71" s="83">
        <v>31.92</v>
      </c>
      <c r="AI71" s="84" t="str">
        <f>CONCATENATE(TURISMO!$A52,"; ",TURISMO!$B52,"; ",TURISMO!$C52,"; ")</f>
        <v>Zona C1; 1,5≤d.f.≤3; Urb.Primaria; </v>
      </c>
      <c r="AJ71" s="85">
        <v>12.06</v>
      </c>
      <c r="AK71" s="222" t="str">
        <f>CONCATENATE(ARTIGIANATO!$A52,"; ",ARTIGIANATO!$B52,"; ")</f>
        <v>Zona D5; Urb.Primaria; </v>
      </c>
      <c r="AL71" s="86">
        <v>14.94</v>
      </c>
      <c r="AM71" s="86">
        <v>6.92</v>
      </c>
      <c r="AN71" s="224" t="str">
        <f>CONCATENATE(INDUSTRIA!$A52,"; ",INDUSTRIA!$B52,"; ")</f>
        <v>Zona D5; Urb.Primaria; </v>
      </c>
      <c r="AO71" s="87">
        <v>18.68</v>
      </c>
      <c r="AP71" s="87">
        <v>6.92</v>
      </c>
    </row>
    <row r="72" spans="1:42" ht="19.5" customHeight="1" thickBot="1">
      <c r="A72" s="7"/>
      <c r="B72" s="506" t="s">
        <v>94</v>
      </c>
      <c r="C72" s="506"/>
      <c r="D72" s="174" t="s">
        <v>108</v>
      </c>
      <c r="E72" s="501">
        <f>$E$68+($E$70*0.6)</f>
        <v>0</v>
      </c>
      <c r="F72" s="502"/>
      <c r="G72" s="97"/>
      <c r="H72" s="97"/>
      <c r="I72" s="20"/>
      <c r="J72" s="20"/>
      <c r="K72" s="20"/>
      <c r="L72" s="20"/>
      <c r="M72" s="204" t="s">
        <v>104</v>
      </c>
      <c r="N72" s="20"/>
      <c r="O72" s="20"/>
      <c r="P72" s="169"/>
      <c r="Q72" s="20"/>
      <c r="R72" s="23" t="s">
        <v>93</v>
      </c>
      <c r="S72" s="20"/>
      <c r="T72" s="23"/>
      <c r="U72" s="496">
        <f>$U$9*$E$72</f>
        <v>0</v>
      </c>
      <c r="V72" s="497"/>
      <c r="W72" s="185"/>
      <c r="X72" s="10"/>
      <c r="Y72" s="92"/>
      <c r="Z72" s="380" t="s">
        <v>309</v>
      </c>
      <c r="AA72" s="78" t="str">
        <f>CONCATENATE(RESIDENZIALE!$A53,"; ",RESIDENZIALE!$B53,"; ",RESIDENZIALE!$C53,"; ")</f>
        <v>Zona B7; 1≤d.f.≤3; Urb.Secondaria; </v>
      </c>
      <c r="AB72" s="79">
        <v>6.82</v>
      </c>
      <c r="AC72" s="216" t="str">
        <f>CONCATENATE(AGRICOLTURA!$A53,"; ",AGRICOLTURA!$B53,"; ")</f>
        <v>Zona D5; Urb.Secondaria; </v>
      </c>
      <c r="AD72" s="217">
        <v>2.05</v>
      </c>
      <c r="AE72" s="80" t="str">
        <f>CONCATENATE(DIREZIONALE!$A53,"; ",DIREZIONALE!$B53,"; ",DIREZIONALE!$C53,"; ")</f>
        <v>Zona C1; 1,5≤d.f.≤3; Urb.Secondaria; </v>
      </c>
      <c r="AF72" s="81">
        <v>28.9</v>
      </c>
      <c r="AG72" s="82" t="str">
        <f>CONCATENATE(COMMERCIALE!$A53,"; ",COMMERCIALE!$B53,"; ",COMMERCIALE!$C53,"; ")</f>
        <v>Zona C1; 1,5≤d.f.≤3; Urb.Secondaria; </v>
      </c>
      <c r="AH72" s="83">
        <v>21.68</v>
      </c>
      <c r="AI72" s="84" t="str">
        <f>CONCATENATE(TURISMO!$A53,"; ",TURISMO!$B53,"; ",TURISMO!$C53,"; ")</f>
        <v>Zona C1; 1,5≤d.f.≤3; Urb.Secondaria; </v>
      </c>
      <c r="AJ72" s="85">
        <v>15.25</v>
      </c>
      <c r="AK72" s="222" t="str">
        <f>CONCATENATE(ARTIGIANATO!$A53,"; ",ARTIGIANATO!$B53,"; ")</f>
        <v>Zona D5; Urb.Secondaria; </v>
      </c>
      <c r="AL72" s="86">
        <v>5.6</v>
      </c>
      <c r="AM72" s="86">
        <v>6.92</v>
      </c>
      <c r="AN72" s="224" t="str">
        <f>CONCATENATE(INDUSTRIA!$A53,"; ",INDUSTRIA!$B53,"; ")</f>
        <v>Zona D5; Urb.Secondaria; </v>
      </c>
      <c r="AO72" s="87">
        <v>14.94</v>
      </c>
      <c r="AP72" s="87">
        <v>6.92</v>
      </c>
    </row>
    <row r="73" spans="1:42" ht="15" customHeight="1">
      <c r="A73" s="7"/>
      <c r="B73" s="20"/>
      <c r="C73" s="20"/>
      <c r="D73" s="20"/>
      <c r="E73" s="97"/>
      <c r="F73" s="97"/>
      <c r="G73" s="97"/>
      <c r="H73" s="97"/>
      <c r="I73" s="20"/>
      <c r="J73" s="20"/>
      <c r="K73" s="20"/>
      <c r="L73" s="20"/>
      <c r="M73" s="202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10"/>
      <c r="Y73" s="92"/>
      <c r="Z73" s="381" t="s">
        <v>255</v>
      </c>
      <c r="AA73" s="78" t="str">
        <f>CONCATENATE(RESIDENZIALE!$A54,"; ",RESIDENZIALE!$B54,"; ",RESIDENZIALE!$C54,"; ")</f>
        <v>Zona B7; d.f.&lt;1; Urb.Primaria; </v>
      </c>
      <c r="AB73" s="79">
        <v>11.21</v>
      </c>
      <c r="AC73" s="216" t="str">
        <f>CONCATENATE(AGRICOLTURA!$A54,"; ",AGRICOLTURA!$B54,"; ")</f>
        <v>Zona D5_com.; Urb.Primaria; </v>
      </c>
      <c r="AD73" s="217">
        <v>8.22</v>
      </c>
      <c r="AE73" s="80" t="str">
        <f>CONCATENATE(DIREZIONALE!$A54,"; ",DIREZIONALE!$B54,"; ",DIREZIONALE!$C54,"; ")</f>
        <v>Zona C1; d.f.&lt;1,5; Urb.Primaria; </v>
      </c>
      <c r="AF73" s="81">
        <v>69.87</v>
      </c>
      <c r="AG73" s="82" t="str">
        <f>CONCATENATE(COMMERCIALE!$A54,"; ",COMMERCIALE!$B54,"; ",COMMERCIALE!$C54,"; ")</f>
        <v>Zona C1; d.f.&lt;1,5; Urb.Primaria; </v>
      </c>
      <c r="AH73" s="83">
        <v>52.4</v>
      </c>
      <c r="AI73" s="84" t="str">
        <f>CONCATENATE(TURISMO!$A54,"; ",TURISMO!$B54,"; ",TURISMO!$C54,"; ")</f>
        <v>Zona C1; d.f.&lt;1,5; Urb.Primaria; </v>
      </c>
      <c r="AJ73" s="85">
        <v>21.17</v>
      </c>
      <c r="AK73" s="222" t="str">
        <f>CONCATENATE(ARTIGIANATO!$A54,"; ",ARTIGIANATO!$B54,"; ")</f>
        <v>Zona D5_com.; Urb.Primaria; </v>
      </c>
      <c r="AL73" s="86">
        <v>7.47</v>
      </c>
      <c r="AM73" s="86">
        <v>6.92</v>
      </c>
      <c r="AN73" s="224" t="str">
        <f>CONCATENATE(INDUSTRIA!$A54,"; ",INDUSTRIA!$B54,"; ")</f>
        <v>Zona D5_com.; Urb.Primaria; </v>
      </c>
      <c r="AO73" s="87">
        <v>9.34</v>
      </c>
      <c r="AP73" s="87">
        <v>6.92</v>
      </c>
    </row>
    <row r="74" spans="1:42" ht="19.5" customHeight="1" thickBot="1">
      <c r="A74" s="7"/>
      <c r="B74" s="11" t="s">
        <v>187</v>
      </c>
      <c r="C74" s="11"/>
      <c r="D74" s="174" t="s">
        <v>188</v>
      </c>
      <c r="E74" s="501">
        <f>SUM(H22:H30,L22:L30,P22:P30,T22:T30,X22:X30,H34:H42,L34:L42,P34:P42,T34:T42,X34:X42,H46:H54,L46:L54,P46:P54,T46:T54,X46:X54,H58:H66,L58:L66,P58:P66,T58:T66,X58:X66)</f>
        <v>0</v>
      </c>
      <c r="F74" s="502"/>
      <c r="G74" s="97"/>
      <c r="H74" s="97"/>
      <c r="I74" s="11"/>
      <c r="J74" s="11"/>
      <c r="K74" s="20"/>
      <c r="L74" s="20"/>
      <c r="M74" s="204" t="s">
        <v>70</v>
      </c>
      <c r="N74" s="20"/>
      <c r="O74" s="20"/>
      <c r="P74" s="169"/>
      <c r="Q74" s="20"/>
      <c r="R74" s="23" t="s">
        <v>93</v>
      </c>
      <c r="S74" s="20"/>
      <c r="T74" s="23"/>
      <c r="U74" s="496">
        <f>IF($E$5="RESIDENZIALE",($U$11*(0.1*$E$74)),IF($E$5="AGRICOLTURA",0,IF($E$5="DIREZIONALE",($U$11*(0.8*$E$72)),IF($E$5="COMMERCIALE",($U$11*(0.8*$E$72)),IF($E$5="TURISMO",($U$11*(0.8*$E$72)),IF($E$5="ARTIGIANATO",0,IF($E$5="INDUSTRIA",0)))))))</f>
        <v>0</v>
      </c>
      <c r="V74" s="497"/>
      <c r="W74" s="185"/>
      <c r="X74" s="10"/>
      <c r="Z74" s="370">
        <v>1</v>
      </c>
      <c r="AA74" s="78" t="str">
        <f>CONCATENATE(RESIDENZIALE!$A55,"; ",RESIDENZIALE!$B55,"; ",RESIDENZIALE!$C55,"; ")</f>
        <v>Zona B7; d.f.&lt;1; Urb.Secondaria; </v>
      </c>
      <c r="AB74" s="79">
        <v>6.82</v>
      </c>
      <c r="AC74" s="216" t="str">
        <f>CONCATENATE(AGRICOLTURA!$A55,"; ",AGRICOLTURA!$B55,"; ")</f>
        <v>Zona D5_com.; Urb.Secondaria; </v>
      </c>
      <c r="AD74" s="217">
        <v>1.03</v>
      </c>
      <c r="AE74" s="80" t="str">
        <f>CONCATENATE(DIREZIONALE!$A55,"; ",DIREZIONALE!$B55,"; ",DIREZIONALE!$C55,"; ")</f>
        <v>Zona C1; d.f.&lt;1,5; Urb.Secondaria; </v>
      </c>
      <c r="AF74" s="81">
        <v>28.9</v>
      </c>
      <c r="AG74" s="82" t="str">
        <f>CONCATENATE(COMMERCIALE!$A55,"; ",COMMERCIALE!$B55,"; ",COMMERCIALE!$C55,"; ")</f>
        <v>Zona C1; d.f.&lt;1,5; Urb.Secondaria; </v>
      </c>
      <c r="AH74" s="83">
        <v>21.68</v>
      </c>
      <c r="AI74" s="84" t="str">
        <f>CONCATENATE(TURISMO!$A55,"; ",TURISMO!$B55,"; ",TURISMO!$C55,"; ")</f>
        <v>Zona C1; d.f.&lt;1,5; Urb.Secondaria; </v>
      </c>
      <c r="AJ74" s="85">
        <v>15.25</v>
      </c>
      <c r="AK74" s="222" t="str">
        <f>CONCATENATE(ARTIGIANATO!$A55,"; ",ARTIGIANATO!$B55,"; ")</f>
        <v>Zona D5_com.; Urb.Secondaria; </v>
      </c>
      <c r="AL74" s="86">
        <v>2.8</v>
      </c>
      <c r="AM74" s="86">
        <v>6.92</v>
      </c>
      <c r="AN74" s="224" t="str">
        <f>CONCATENATE(INDUSTRIA!$A55,"; ",INDUSTRIA!$B55,"; ")</f>
        <v>Zona D5_com.; Urb.Secondaria; </v>
      </c>
      <c r="AO74" s="87">
        <v>7.47</v>
      </c>
      <c r="AP74" s="87">
        <v>6.92</v>
      </c>
    </row>
    <row r="75" spans="1:42" ht="19.5" customHeight="1">
      <c r="A75" s="7"/>
      <c r="B75" s="20"/>
      <c r="C75" s="20"/>
      <c r="D75" s="20"/>
      <c r="E75" s="97"/>
      <c r="F75" s="97"/>
      <c r="G75" s="97"/>
      <c r="H75" s="97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10"/>
      <c r="Z75" s="370">
        <v>2</v>
      </c>
      <c r="AA75" s="78" t="str">
        <f>CONCATENATE(RESIDENZIALE!$A56,"; ",RESIDENZIALE!$B56,"; ",RESIDENZIALE!$C56,"; ")</f>
        <v>Zona B7; d.f.≥3; Urb.Primaria; </v>
      </c>
      <c r="AB75" s="79">
        <v>3.74</v>
      </c>
      <c r="AC75" s="216" t="str">
        <f>CONCATENATE(AGRICOLTURA!$A56,"; ",AGRICOLTURA!$B56,"; ")</f>
        <v>Zona D6; Urb.Primaria; </v>
      </c>
      <c r="AD75" s="217">
        <v>16.44</v>
      </c>
      <c r="AE75" s="80" t="str">
        <f>CONCATENATE(DIREZIONALE!$A56,"; ",DIREZIONALE!$B56,"; ",DIREZIONALE!$C56,"; ")</f>
        <v>Zona C1; d.f.≥3; Urb.Primaria; </v>
      </c>
      <c r="AF75" s="81">
        <v>21.17</v>
      </c>
      <c r="AG75" s="82" t="str">
        <f>CONCATENATE(COMMERCIALE!$A56,"; ",COMMERCIALE!$B56,"; ",COMMERCIALE!$C56,"; ")</f>
        <v>Zona C1; d.f.≥3; Urb.Primaria; </v>
      </c>
      <c r="AH75" s="83">
        <v>15.87</v>
      </c>
      <c r="AI75" s="84" t="str">
        <f>CONCATENATE(TURISMO!$A56,"; ",TURISMO!$B56,"; ",TURISMO!$C56,"; ")</f>
        <v>Zona C1; d.f.≥3; Urb.Primaria; </v>
      </c>
      <c r="AJ75" s="85">
        <v>12.06</v>
      </c>
      <c r="AK75" s="222" t="str">
        <f>CONCATENATE(ARTIGIANATO!$A56,"; ",ARTIGIANATO!$B56,"; ")</f>
        <v>Zona D6; Urb.Primaria; </v>
      </c>
      <c r="AL75" s="86">
        <v>14.94</v>
      </c>
      <c r="AM75" s="86">
        <v>6.92</v>
      </c>
      <c r="AN75" s="224" t="str">
        <f>CONCATENATE(INDUSTRIA!$A56,"; ",INDUSTRIA!$B56,"; ")</f>
        <v>Zona D6; Urb.Primaria; </v>
      </c>
      <c r="AO75" s="87">
        <v>18.68</v>
      </c>
      <c r="AP75" s="87">
        <v>6.92</v>
      </c>
    </row>
    <row r="76" spans="1:42" ht="14.25" customHeight="1">
      <c r="A76" s="7"/>
      <c r="B76" s="487" t="s">
        <v>306</v>
      </c>
      <c r="C76" s="488"/>
      <c r="D76" s="488"/>
      <c r="E76" s="488"/>
      <c r="F76" s="488"/>
      <c r="G76" s="488"/>
      <c r="H76" s="488"/>
      <c r="I76" s="488"/>
      <c r="J76" s="488"/>
      <c r="K76" s="488"/>
      <c r="L76" s="488"/>
      <c r="M76" s="488"/>
      <c r="N76" s="488"/>
      <c r="O76" s="489"/>
      <c r="P76" s="487" t="s">
        <v>95</v>
      </c>
      <c r="Q76" s="488"/>
      <c r="R76" s="488"/>
      <c r="S76" s="488"/>
      <c r="T76" s="488"/>
      <c r="U76" s="488"/>
      <c r="V76" s="488"/>
      <c r="W76" s="489"/>
      <c r="X76" s="10"/>
      <c r="Z76" s="370">
        <v>3</v>
      </c>
      <c r="AA76" s="78" t="str">
        <f>CONCATENATE(RESIDENZIALE!$A57,"; ",RESIDENZIALE!$B57,"; ",RESIDENZIALE!$C57,"; ")</f>
        <v>Zona B7; d.f.≥3; Urb.Secondaria; </v>
      </c>
      <c r="AB76" s="79">
        <v>6.82</v>
      </c>
      <c r="AC76" s="216" t="str">
        <f>CONCATENATE(AGRICOLTURA!$A57,"; ",AGRICOLTURA!$B57,"; ")</f>
        <v>Zona D6; Urb.Secondaria; </v>
      </c>
      <c r="AD76" s="217">
        <v>2.05</v>
      </c>
      <c r="AE76" s="80" t="str">
        <f>CONCATENATE(DIREZIONALE!$A57,"; ",DIREZIONALE!$B57,"; ",DIREZIONALE!$C57,"; ")</f>
        <v>Zona C1; d.f.≥3; Urb.Secondaria; </v>
      </c>
      <c r="AF76" s="81">
        <v>28.9</v>
      </c>
      <c r="AG76" s="82" t="str">
        <f>CONCATENATE(COMMERCIALE!$A57,"; ",COMMERCIALE!$B57,"; ",COMMERCIALE!$C57,"; ")</f>
        <v>Zona C1; d.f.≥3; Urb.Secondaria; </v>
      </c>
      <c r="AH76" s="83">
        <v>21.68</v>
      </c>
      <c r="AI76" s="84" t="str">
        <f>CONCATENATE(TURISMO!$A57,"; ",TURISMO!$B57,"; ",TURISMO!$C57,"; ")</f>
        <v>Zona C1; d.f.≥3; Urb.Secondaria; </v>
      </c>
      <c r="AJ76" s="85">
        <v>15.25</v>
      </c>
      <c r="AK76" s="222" t="str">
        <f>CONCATENATE(ARTIGIANATO!$A57,"; ",ARTIGIANATO!$B57,"; ")</f>
        <v>Zona D6; Urb.Secondaria; </v>
      </c>
      <c r="AL76" s="86">
        <v>5.6</v>
      </c>
      <c r="AM76" s="86">
        <v>6.92</v>
      </c>
      <c r="AN76" s="224" t="str">
        <f>CONCATENATE(INDUSTRIA!$A57,"; ",INDUSTRIA!$B57,"; ")</f>
        <v>Zona D6; Urb.Secondaria; </v>
      </c>
      <c r="AO76" s="87">
        <v>14.94</v>
      </c>
      <c r="AP76" s="87">
        <v>6.92</v>
      </c>
    </row>
    <row r="77" spans="1:42" ht="19.5" customHeight="1">
      <c r="A77" s="7"/>
      <c r="B77" s="490" t="s">
        <v>307</v>
      </c>
      <c r="C77" s="491"/>
      <c r="D77" s="491"/>
      <c r="E77" s="491"/>
      <c r="F77" s="491"/>
      <c r="G77" s="491"/>
      <c r="H77" s="491"/>
      <c r="I77" s="491"/>
      <c r="J77" s="491"/>
      <c r="K77" s="491"/>
      <c r="L77" s="491"/>
      <c r="M77" s="491"/>
      <c r="N77" s="491"/>
      <c r="O77" s="492"/>
      <c r="P77" s="507"/>
      <c r="Q77" s="508"/>
      <c r="R77" s="508"/>
      <c r="S77" s="508"/>
      <c r="T77" s="508"/>
      <c r="U77" s="508"/>
      <c r="V77" s="508"/>
      <c r="W77" s="509"/>
      <c r="X77" s="10"/>
      <c r="Z77" s="370">
        <v>4</v>
      </c>
      <c r="AA77" s="78" t="str">
        <f>CONCATENATE(RESIDENZIALE!$A58,"; ",RESIDENZIALE!$B58,"; ",RESIDENZIALE!$C58,"; ")</f>
        <v>Zona B8; 1≤d.f.≤3; Urb.Primaria; </v>
      </c>
      <c r="AB77" s="79">
        <v>5.32</v>
      </c>
      <c r="AC77" s="216" t="str">
        <f>CONCATENATE(AGRICOLTURA!$A58,"; ",AGRICOLTURA!$B58,"; ")</f>
        <v>Zona D6_com.; Urb.Primaria; </v>
      </c>
      <c r="AD77" s="217">
        <v>8.22</v>
      </c>
      <c r="AE77" s="80" t="str">
        <f>CONCATENATE(DIREZIONALE!$A58,"; ",DIREZIONALE!$B58,"; ",DIREZIONALE!$C58,"; ")</f>
        <v>Zona C1_1; 1,5≤d.f.≤3; Urb.Primaria; </v>
      </c>
      <c r="AF77" s="81">
        <v>42.56</v>
      </c>
      <c r="AG77" s="82" t="str">
        <f>CONCATENATE(COMMERCIALE!$A58,"; ",COMMERCIALE!$B58,"; ",COMMERCIALE!$C58,"; ")</f>
        <v>Zona C1_1; 1,5≤d.f.≤3; Urb.Primaria; </v>
      </c>
      <c r="AH77" s="83">
        <v>31.92</v>
      </c>
      <c r="AI77" s="84" t="str">
        <f>CONCATENATE(TURISMO!$A58,"; ",TURISMO!$B58,"; ",TURISMO!$C58,"; ")</f>
        <v>Zona C1_1; 1,5≤d.f.≤3; Urb.Primaria; </v>
      </c>
      <c r="AJ77" s="85">
        <v>12.06</v>
      </c>
      <c r="AK77" s="222" t="str">
        <f>CONCATENATE(ARTIGIANATO!$A58,"; ",ARTIGIANATO!$B58,"; ")</f>
        <v>Zona D6_com.; Urb.Primaria; </v>
      </c>
      <c r="AL77" s="86">
        <v>7.47</v>
      </c>
      <c r="AM77" s="86">
        <v>6.92</v>
      </c>
      <c r="AN77" s="224" t="str">
        <f>CONCATENATE(INDUSTRIA!$A58,"; ",INDUSTRIA!$B58,"; ")</f>
        <v>Zona D6_com.; Urb.Primaria; </v>
      </c>
      <c r="AO77" s="87">
        <v>9.34</v>
      </c>
      <c r="AP77" s="87">
        <v>6.92</v>
      </c>
    </row>
    <row r="78" spans="1:42" ht="19.5" customHeight="1">
      <c r="A78" s="7"/>
      <c r="B78" s="493"/>
      <c r="C78" s="494"/>
      <c r="D78" s="494"/>
      <c r="E78" s="494"/>
      <c r="F78" s="494"/>
      <c r="G78" s="494"/>
      <c r="H78" s="494"/>
      <c r="I78" s="494"/>
      <c r="J78" s="494"/>
      <c r="K78" s="494"/>
      <c r="L78" s="494"/>
      <c r="M78" s="494"/>
      <c r="N78" s="494"/>
      <c r="O78" s="495"/>
      <c r="P78" s="510"/>
      <c r="Q78" s="511"/>
      <c r="R78" s="511"/>
      <c r="S78" s="511"/>
      <c r="T78" s="511"/>
      <c r="U78" s="511"/>
      <c r="V78" s="511"/>
      <c r="W78" s="512"/>
      <c r="X78" s="10"/>
      <c r="Y78" s="92"/>
      <c r="Z78" s="370">
        <v>5</v>
      </c>
      <c r="AA78" s="78" t="str">
        <f>CONCATENATE(RESIDENZIALE!$A59,"; ",RESIDENZIALE!$B59,"; ",RESIDENZIALE!$C59,"; ")</f>
        <v>Zona B8; 1≤d.f.≤3; Urb.Secondaria; </v>
      </c>
      <c r="AB78" s="79">
        <v>6.82</v>
      </c>
      <c r="AC78" s="216" t="str">
        <f>CONCATENATE(AGRICOLTURA!$A59,"; ",AGRICOLTURA!$B59,"; ")</f>
        <v>Zona D6_com.; Urb.Secondaria; </v>
      </c>
      <c r="AD78" s="217">
        <v>1.03</v>
      </c>
      <c r="AE78" s="80" t="str">
        <f>CONCATENATE(DIREZIONALE!$A59,"; ",DIREZIONALE!$B59,"; ",DIREZIONALE!$C59,"; ")</f>
        <v>Zona C1_1; 1,5≤d.f.≤3; Urb.Secondaria; </v>
      </c>
      <c r="AF78" s="81">
        <v>28.9</v>
      </c>
      <c r="AG78" s="82" t="str">
        <f>CONCATENATE(COMMERCIALE!$A59,"; ",COMMERCIALE!$B59,"; ",COMMERCIALE!$C59,"; ")</f>
        <v>Zona C1_1; 1,5≤d.f.≤3; Urb.Secondaria; </v>
      </c>
      <c r="AH78" s="83">
        <v>21.68</v>
      </c>
      <c r="AI78" s="84" t="str">
        <f>CONCATENATE(TURISMO!$A59,"; ",TURISMO!$B59,"; ",TURISMO!$C59,"; ")</f>
        <v>Zona C1_1; 1,5≤d.f.≤3; Urb.Secondaria; </v>
      </c>
      <c r="AJ78" s="85">
        <v>15.25</v>
      </c>
      <c r="AK78" s="222" t="str">
        <f>CONCATENATE(ARTIGIANATO!$A59,"; ",ARTIGIANATO!$B59,"; ")</f>
        <v>Zona D6_com.; Urb.Secondaria; </v>
      </c>
      <c r="AL78" s="86">
        <v>2.8</v>
      </c>
      <c r="AM78" s="86">
        <v>6.92</v>
      </c>
      <c r="AN78" s="224" t="str">
        <f>CONCATENATE(INDUSTRIA!$A59,"; ",INDUSTRIA!$B59,"; ")</f>
        <v>Zona D6_com.; Urb.Secondaria; </v>
      </c>
      <c r="AO78" s="87">
        <v>7.47</v>
      </c>
      <c r="AP78" s="87">
        <v>6.92</v>
      </c>
    </row>
    <row r="79" spans="1:42" ht="19.5" customHeight="1">
      <c r="A79" s="7"/>
      <c r="B79" s="493"/>
      <c r="C79" s="494"/>
      <c r="D79" s="494"/>
      <c r="E79" s="494"/>
      <c r="F79" s="494"/>
      <c r="G79" s="494"/>
      <c r="H79" s="494"/>
      <c r="I79" s="494"/>
      <c r="J79" s="494"/>
      <c r="K79" s="494"/>
      <c r="L79" s="494"/>
      <c r="M79" s="494"/>
      <c r="N79" s="494"/>
      <c r="O79" s="495"/>
      <c r="P79" s="510"/>
      <c r="Q79" s="511"/>
      <c r="R79" s="511"/>
      <c r="S79" s="511"/>
      <c r="T79" s="511"/>
      <c r="U79" s="511"/>
      <c r="V79" s="511"/>
      <c r="W79" s="512"/>
      <c r="X79" s="10"/>
      <c r="Y79" s="92"/>
      <c r="Z79" s="370">
        <v>6</v>
      </c>
      <c r="AA79" s="78" t="str">
        <f>CONCATENATE(RESIDENZIALE!$A60,"; ",RESIDENZIALE!$B60,"; ",RESIDENZIALE!$C60,"; ")</f>
        <v>Zona B8; d.f.&lt;1; Urb.Primaria; </v>
      </c>
      <c r="AB79" s="79">
        <v>11.21</v>
      </c>
      <c r="AC79" s="216" t="str">
        <f>CONCATENATE(AGRICOLTURA!$A60,"; ",AGRICOLTURA!$B60,"; ")</f>
        <v>Zona E; Urb.Primaria; </v>
      </c>
      <c r="AD79" s="217">
        <v>14.94</v>
      </c>
      <c r="AE79" s="80" t="str">
        <f>CONCATENATE(DIREZIONALE!$A60,"; ",DIREZIONALE!$B60,"; ",DIREZIONALE!$C60,"; ")</f>
        <v>Zona C1_1; d.f.&lt;1,5; Urb.Primaria; </v>
      </c>
      <c r="AF79" s="81">
        <v>69.87</v>
      </c>
      <c r="AG79" s="82" t="str">
        <f>CONCATENATE(COMMERCIALE!$A60,"; ",COMMERCIALE!$B60,"; ",COMMERCIALE!$C60,"; ")</f>
        <v>Zona C1_1; d.f.&lt;1,5; Urb.Primaria; </v>
      </c>
      <c r="AH79" s="83">
        <v>52.4</v>
      </c>
      <c r="AI79" s="84" t="str">
        <f>CONCATENATE(TURISMO!$A60,"; ",TURISMO!$B60,"; ",TURISMO!$C60,"; ")</f>
        <v>Zona C1_1; d.f.&lt;1,5; Urb.Primaria; </v>
      </c>
      <c r="AJ79" s="85">
        <v>21.17</v>
      </c>
      <c r="AK79" s="222" t="str">
        <f>CONCATENATE(ARTIGIANATO!$A60,"; ",ARTIGIANATO!$B60,"; ")</f>
        <v>Zona E; Urb.Primaria; </v>
      </c>
      <c r="AL79" s="86">
        <v>14.94</v>
      </c>
      <c r="AM79" s="86">
        <v>6.92</v>
      </c>
      <c r="AN79" s="224" t="str">
        <f>CONCATENATE(INDUSTRIA!$A60,"; ",INDUSTRIA!$B60,"; ")</f>
        <v>Zona E; Urb.Primaria; </v>
      </c>
      <c r="AO79" s="87">
        <v>18.68</v>
      </c>
      <c r="AP79" s="87">
        <v>6.92</v>
      </c>
    </row>
    <row r="80" spans="1:42" ht="19.5" customHeight="1">
      <c r="A80" s="7"/>
      <c r="B80" s="493"/>
      <c r="C80" s="494"/>
      <c r="D80" s="494"/>
      <c r="E80" s="494"/>
      <c r="F80" s="494"/>
      <c r="G80" s="494"/>
      <c r="H80" s="494"/>
      <c r="I80" s="494"/>
      <c r="J80" s="494"/>
      <c r="K80" s="494"/>
      <c r="L80" s="494"/>
      <c r="M80" s="494"/>
      <c r="N80" s="494"/>
      <c r="O80" s="495"/>
      <c r="P80" s="510"/>
      <c r="Q80" s="511"/>
      <c r="R80" s="511"/>
      <c r="S80" s="511"/>
      <c r="T80" s="511"/>
      <c r="U80" s="511"/>
      <c r="V80" s="511"/>
      <c r="W80" s="512"/>
      <c r="X80" s="10"/>
      <c r="Z80" s="370">
        <v>7</v>
      </c>
      <c r="AA80" s="78" t="str">
        <f>CONCATENATE(RESIDENZIALE!$A61,"; ",RESIDENZIALE!$B61,"; ",RESIDENZIALE!$C61,"; ")</f>
        <v>Zona B8; d.f.&lt;1; Urb.Secondaria; </v>
      </c>
      <c r="AB80" s="79">
        <v>6.82</v>
      </c>
      <c r="AC80" s="218" t="str">
        <f>CONCATENATE(AGRICOLTURA!$A61,"; ",AGRICOLTURA!$B61,"; ")</f>
        <v>Zona E; Urb.Secondaria; </v>
      </c>
      <c r="AD80" s="219">
        <v>1.87</v>
      </c>
      <c r="AE80" s="80" t="str">
        <f>CONCATENATE(DIREZIONALE!$A61,"; ",DIREZIONALE!$B61,"; ",DIREZIONALE!$C61,"; ")</f>
        <v>Zona C1_1; d.f.&lt;1,5; Urb.Secondaria; </v>
      </c>
      <c r="AF80" s="81">
        <v>28.9</v>
      </c>
      <c r="AG80" s="82" t="str">
        <f>CONCATENATE(COMMERCIALE!$A61,"; ",COMMERCIALE!$B61,"; ",COMMERCIALE!$C61,"; ")</f>
        <v>Zona C1_1; d.f.&lt;1,5; Urb.Secondaria; </v>
      </c>
      <c r="AH80" s="83">
        <v>21.68</v>
      </c>
      <c r="AI80" s="84" t="str">
        <f>CONCATENATE(TURISMO!$A61,"; ",TURISMO!$B61,"; ",TURISMO!$C61,"; ")</f>
        <v>Zona C1_1; d.f.&lt;1,5; Urb.Secondaria; </v>
      </c>
      <c r="AJ80" s="85">
        <v>15.25</v>
      </c>
      <c r="AK80" s="223" t="str">
        <f>CONCATENATE(ARTIGIANATO!$A61,"; ",ARTIGIANATO!$B61,"; ")</f>
        <v>Zona E; Urb.Secondaria; </v>
      </c>
      <c r="AL80" s="98">
        <v>5.6</v>
      </c>
      <c r="AM80" s="98">
        <v>6.92</v>
      </c>
      <c r="AN80" s="225" t="str">
        <f>CONCATENATE(INDUSTRIA!$A61,"; ",INDUSTRIA!$B61,"; ")</f>
        <v>Zona E; Urb.Secondaria; </v>
      </c>
      <c r="AO80" s="99">
        <v>14.94</v>
      </c>
      <c r="AP80" s="99">
        <v>6.92</v>
      </c>
    </row>
    <row r="81" spans="1:42" ht="19.5" customHeight="1">
      <c r="A81" s="7"/>
      <c r="B81" s="493"/>
      <c r="C81" s="494"/>
      <c r="D81" s="494"/>
      <c r="E81" s="494"/>
      <c r="F81" s="494"/>
      <c r="G81" s="494"/>
      <c r="H81" s="494"/>
      <c r="I81" s="494"/>
      <c r="J81" s="494"/>
      <c r="K81" s="494"/>
      <c r="L81" s="494"/>
      <c r="M81" s="494"/>
      <c r="N81" s="494"/>
      <c r="O81" s="495"/>
      <c r="P81" s="510"/>
      <c r="Q81" s="511"/>
      <c r="R81" s="511"/>
      <c r="S81" s="511"/>
      <c r="T81" s="511"/>
      <c r="U81" s="511"/>
      <c r="V81" s="511"/>
      <c r="W81" s="512"/>
      <c r="X81" s="10"/>
      <c r="Z81" s="370">
        <v>8</v>
      </c>
      <c r="AA81" s="78" t="str">
        <f>CONCATENATE(RESIDENZIALE!$A62,"; ",RESIDENZIALE!$B62,"; ",RESIDENZIALE!$C62,"; ")</f>
        <v>Zona B8; d.f.≥3; Urb.Primaria; </v>
      </c>
      <c r="AB81" s="79">
        <v>3.74</v>
      </c>
      <c r="AC81" s="213"/>
      <c r="AD81" s="220"/>
      <c r="AE81" s="80" t="str">
        <f>CONCATENATE(DIREZIONALE!$A62,"; ",DIREZIONALE!$B62,"; ",DIREZIONALE!$C62,"; ")</f>
        <v>Zona C1_1; d.f.≥3; Urb.Primaria; </v>
      </c>
      <c r="AF81" s="81">
        <v>21.17</v>
      </c>
      <c r="AG81" s="82" t="str">
        <f>CONCATENATE(COMMERCIALE!$A62,"; ",COMMERCIALE!$B62,"; ",COMMERCIALE!$C62,"; ")</f>
        <v>Zona C1_1; d.f.≥3; Urb.Primaria; </v>
      </c>
      <c r="AH81" s="83">
        <v>15.87</v>
      </c>
      <c r="AI81" s="84" t="str">
        <f>CONCATENATE(TURISMO!$A62,"; ",TURISMO!$B62,"; ",TURISMO!$C62,"; ")</f>
        <v>Zona C1_1; d.f.≥3; Urb.Primaria; </v>
      </c>
      <c r="AJ81" s="85">
        <v>12.06</v>
      </c>
      <c r="AL81" s="101"/>
      <c r="AO81" s="101"/>
      <c r="AP81" s="101"/>
    </row>
    <row r="82" spans="1:36" ht="15">
      <c r="A82" s="7"/>
      <c r="B82" s="503" t="s">
        <v>184</v>
      </c>
      <c r="C82" s="504"/>
      <c r="D82" s="504"/>
      <c r="E82" s="504"/>
      <c r="F82" s="504"/>
      <c r="G82" s="504"/>
      <c r="H82" s="504"/>
      <c r="I82" s="504"/>
      <c r="J82" s="504"/>
      <c r="K82" s="504"/>
      <c r="L82" s="504"/>
      <c r="M82" s="504"/>
      <c r="N82" s="504"/>
      <c r="O82" s="505"/>
      <c r="P82" s="498" t="s">
        <v>106</v>
      </c>
      <c r="Q82" s="499"/>
      <c r="R82" s="499"/>
      <c r="S82" s="499"/>
      <c r="T82" s="499"/>
      <c r="U82" s="499"/>
      <c r="V82" s="499"/>
      <c r="W82" s="500"/>
      <c r="X82" s="10"/>
      <c r="Z82" s="370">
        <v>9</v>
      </c>
      <c r="AA82" s="78" t="str">
        <f>CONCATENATE(RESIDENZIALE!$A63,"; ",RESIDENZIALE!$B63,"; ",RESIDENZIALE!$C63,"; ")</f>
        <v>Zona B8; d.f.≥3; Urb.Secondaria; </v>
      </c>
      <c r="AB82" s="79">
        <v>6.82</v>
      </c>
      <c r="AC82" s="214"/>
      <c r="AD82" s="221"/>
      <c r="AE82" s="80" t="str">
        <f>CONCATENATE(DIREZIONALE!$A63,"; ",DIREZIONALE!$B63,"; ",DIREZIONALE!$C63,"; ")</f>
        <v>Zona C1_1; d.f.≥3; Urb.Secondaria; </v>
      </c>
      <c r="AF82" s="81">
        <v>28.9</v>
      </c>
      <c r="AG82" s="82" t="str">
        <f>CONCATENATE(COMMERCIALE!$A63,"; ",COMMERCIALE!$B63,"; ",COMMERCIALE!$C63,"; ")</f>
        <v>Zona C1_1; d.f.≥3; Urb.Secondaria; </v>
      </c>
      <c r="AH82" s="83">
        <v>21.68</v>
      </c>
      <c r="AI82" s="84" t="str">
        <f>CONCATENATE(TURISMO!$A63,"; ",TURISMO!$B63,"; ",TURISMO!$C63,"; ")</f>
        <v>Zona C1_1; d.f.≥3; Urb.Secondaria; </v>
      </c>
      <c r="AJ82" s="85">
        <v>15.25</v>
      </c>
    </row>
    <row r="83" spans="1:36" ht="15" thickBot="1">
      <c r="A83" s="13"/>
      <c r="B83" s="14"/>
      <c r="C83" s="14"/>
      <c r="D83" s="14"/>
      <c r="E83" s="15"/>
      <c r="F83" s="15"/>
      <c r="G83" s="15"/>
      <c r="H83" s="15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6"/>
      <c r="Z83" s="370">
        <v>10</v>
      </c>
      <c r="AA83" s="78" t="str">
        <f>CONCATENATE(RESIDENZIALE!$A64,"; ",RESIDENZIALE!$B64,"; ",RESIDENZIALE!$C64,"; ")</f>
        <v>Zona B9; 1≤d.f.≤3; Urb.Primaria; </v>
      </c>
      <c r="AB83" s="79">
        <v>5.32</v>
      </c>
      <c r="AC83" s="214"/>
      <c r="AD83" s="215"/>
      <c r="AE83" s="80" t="str">
        <f>CONCATENATE(DIREZIONALE!$A64,"; ",DIREZIONALE!$B64,"; ",DIREZIONALE!$C64,"; ")</f>
        <v>Zona C2_1; 1,5≤d.f.≤3; Urb.Primaria; </v>
      </c>
      <c r="AF83" s="81">
        <v>42.56</v>
      </c>
      <c r="AG83" s="82" t="str">
        <f>CONCATENATE(COMMERCIALE!$A64,"; ",COMMERCIALE!$B64,"; ",COMMERCIALE!$C64,"; ")</f>
        <v>Zona C2_1; 1,5≤d.f.≤3; Urb.Primaria; </v>
      </c>
      <c r="AH83" s="83">
        <v>31.92</v>
      </c>
      <c r="AI83" s="84" t="str">
        <f>CONCATENATE(TURISMO!$A64,"; ",TURISMO!$B64,"; ",TURISMO!$C64,"; ")</f>
        <v>Zona C2_1; 1,5≤d.f.≤3; Urb.Primaria; </v>
      </c>
      <c r="AJ83" s="85">
        <v>12.06</v>
      </c>
    </row>
    <row r="84" spans="25:36" ht="15" thickTop="1">
      <c r="Y84" s="92"/>
      <c r="Z84" s="370">
        <v>11</v>
      </c>
      <c r="AA84" s="78" t="str">
        <f>CONCATENATE(RESIDENZIALE!$A65,"; ",RESIDENZIALE!$B65,"; ",RESIDENZIALE!$C65,"; ")</f>
        <v>Zona B9; 1≤d.f.≤3; Urb.Secondaria; </v>
      </c>
      <c r="AB84" s="79">
        <v>6.82</v>
      </c>
      <c r="AC84" s="214"/>
      <c r="AD84" s="215"/>
      <c r="AE84" s="80" t="str">
        <f>CONCATENATE(DIREZIONALE!$A65,"; ",DIREZIONALE!$B65,"; ",DIREZIONALE!$C65,"; ")</f>
        <v>Zona C2_1; 1,5≤d.f.≤3; Urb.Secondaria; </v>
      </c>
      <c r="AF84" s="81">
        <v>28.9</v>
      </c>
      <c r="AG84" s="82" t="str">
        <f>CONCATENATE(COMMERCIALE!$A65,"; ",COMMERCIALE!$B65,"; ",COMMERCIALE!$C65,"; ")</f>
        <v>Zona C2_1; 1,5≤d.f.≤3; Urb.Secondaria; </v>
      </c>
      <c r="AH84" s="83">
        <v>21.68</v>
      </c>
      <c r="AI84" s="84" t="str">
        <f>CONCATENATE(TURISMO!$A65,"; ",TURISMO!$B65,"; ",TURISMO!$C65,"; ")</f>
        <v>Zona C2_1; 1,5≤d.f.≤3; Urb.Secondaria; </v>
      </c>
      <c r="AJ84" s="85">
        <v>15.25</v>
      </c>
    </row>
    <row r="85" spans="25:36" ht="14.25">
      <c r="Y85" s="92"/>
      <c r="Z85" s="370">
        <v>12</v>
      </c>
      <c r="AA85" s="78" t="str">
        <f>CONCATENATE(RESIDENZIALE!$A66,"; ",RESIDENZIALE!$B66,"; ",RESIDENZIALE!$C66,"; ")</f>
        <v>Zona B9; d.f.&lt;1; Urb.Primaria; </v>
      </c>
      <c r="AB85" s="79">
        <v>11.21</v>
      </c>
      <c r="AC85" s="214"/>
      <c r="AD85" s="215"/>
      <c r="AE85" s="80" t="str">
        <f>CONCATENATE(DIREZIONALE!$A66,"; ",DIREZIONALE!$B66,"; ",DIREZIONALE!$C66,"; ")</f>
        <v>Zona C2_1; d.f.&lt;1,5; Urb.Primaria; </v>
      </c>
      <c r="AF85" s="81">
        <v>69.87</v>
      </c>
      <c r="AG85" s="82" t="str">
        <f>CONCATENATE(COMMERCIALE!$A66,"; ",COMMERCIALE!$B66,"; ",COMMERCIALE!$C66,"; ")</f>
        <v>Zona C2_1; d.f.&lt;1,5; Urb.Primaria; </v>
      </c>
      <c r="AH85" s="83">
        <v>52.4</v>
      </c>
      <c r="AI85" s="84" t="str">
        <f>CONCATENATE(TURISMO!$A66,"; ",TURISMO!$B66,"; ",TURISMO!$C66,"; ")</f>
        <v>Zona C2_1; d.f.&lt;1,5; Urb.Primaria; </v>
      </c>
      <c r="AJ85" s="85">
        <v>21.17</v>
      </c>
    </row>
    <row r="86" spans="26:36" ht="14.25">
      <c r="Z86" s="370">
        <v>13</v>
      </c>
      <c r="AA86" s="78" t="str">
        <f>CONCATENATE(RESIDENZIALE!$A67,"; ",RESIDENZIALE!$B67,"; ",RESIDENZIALE!$C67,"; ")</f>
        <v>Zona B9; d.f.&lt;1; Urb.Secondaria; </v>
      </c>
      <c r="AB86" s="79">
        <v>6.82</v>
      </c>
      <c r="AC86" s="214"/>
      <c r="AD86" s="215"/>
      <c r="AE86" s="80" t="str">
        <f>CONCATENATE(DIREZIONALE!$A67,"; ",DIREZIONALE!$B67,"; ",DIREZIONALE!$C67,"; ")</f>
        <v>Zona C2_1; d.f.&lt;1,5; Urb.Secondaria; </v>
      </c>
      <c r="AF86" s="81">
        <v>28.9</v>
      </c>
      <c r="AG86" s="82" t="str">
        <f>CONCATENATE(COMMERCIALE!$A67,"; ",COMMERCIALE!$B67,"; ",COMMERCIALE!$C67,"; ")</f>
        <v>Zona C2_1; d.f.&lt;1,5; Urb.Secondaria; </v>
      </c>
      <c r="AH86" s="83">
        <v>21.68</v>
      </c>
      <c r="AI86" s="84" t="str">
        <f>CONCATENATE(TURISMO!$A67,"; ",TURISMO!$B67,"; ",TURISMO!$C67,"; ")</f>
        <v>Zona C2_1; d.f.&lt;1,5; Urb.Secondaria; </v>
      </c>
      <c r="AJ86" s="85">
        <v>15.25</v>
      </c>
    </row>
    <row r="87" spans="26:36" ht="14.25">
      <c r="Z87" s="370">
        <v>14</v>
      </c>
      <c r="AA87" s="78" t="str">
        <f>CONCATENATE(RESIDENZIALE!$A68,"; ",RESIDENZIALE!$B68,"; ",RESIDENZIALE!$C68,"; ")</f>
        <v>Zona B9; d.f.≥3; Urb.Primaria; </v>
      </c>
      <c r="AB87" s="79">
        <v>3.74</v>
      </c>
      <c r="AC87" s="214"/>
      <c r="AD87" s="215"/>
      <c r="AE87" s="80" t="str">
        <f>CONCATENATE(DIREZIONALE!$A68,"; ",DIREZIONALE!$B68,"; ",DIREZIONALE!$C68,"; ")</f>
        <v>Zona C2_1; d.f.≥3; Urb.Primaria; </v>
      </c>
      <c r="AF87" s="81">
        <v>21.17</v>
      </c>
      <c r="AG87" s="82" t="str">
        <f>CONCATENATE(COMMERCIALE!$A68,"; ",COMMERCIALE!$B68,"; ",COMMERCIALE!$C68,"; ")</f>
        <v>Zona C2_1; d.f.≥3; Urb.Primaria; </v>
      </c>
      <c r="AH87" s="83">
        <v>15.87</v>
      </c>
      <c r="AI87" s="84" t="str">
        <f>CONCATENATE(TURISMO!$A68,"; ",TURISMO!$B68,"; ",TURISMO!$C68,"; ")</f>
        <v>Zona C2_1; d.f.≥3; Urb.Primaria; </v>
      </c>
      <c r="AJ87" s="85">
        <v>12.06</v>
      </c>
    </row>
    <row r="88" spans="26:36" ht="14.25">
      <c r="Z88" s="370">
        <v>15</v>
      </c>
      <c r="AA88" s="78" t="str">
        <f>CONCATENATE(RESIDENZIALE!$A69,"; ",RESIDENZIALE!$B69,"; ",RESIDENZIALE!$C69,"; ")</f>
        <v>Zona B9; d.f.≥3; Urb.Secondaria; </v>
      </c>
      <c r="AB88" s="79">
        <v>6.82</v>
      </c>
      <c r="AC88" s="214"/>
      <c r="AD88" s="215"/>
      <c r="AE88" s="80" t="str">
        <f>CONCATENATE(DIREZIONALE!$A69,"; ",DIREZIONALE!$B69,"; ",DIREZIONALE!$C69,"; ")</f>
        <v>Zona C2_1; d.f.≥3; Urb.Secondaria; </v>
      </c>
      <c r="AF88" s="81">
        <v>28.9</v>
      </c>
      <c r="AG88" s="82" t="str">
        <f>CONCATENATE(COMMERCIALE!$A69,"; ",COMMERCIALE!$B69,"; ",COMMERCIALE!$C69,"; ")</f>
        <v>Zona C2_1; d.f.≥3; Urb.Secondaria; </v>
      </c>
      <c r="AH88" s="83">
        <v>21.68</v>
      </c>
      <c r="AI88" s="84" t="str">
        <f>CONCATENATE(TURISMO!$A69,"; ",TURISMO!$B69,"; ",TURISMO!$C69,"; ")</f>
        <v>Zona C2_1; d.f.≥3; Urb.Secondaria; </v>
      </c>
      <c r="AJ88" s="85">
        <v>15.25</v>
      </c>
    </row>
    <row r="89" spans="26:36" ht="14.25">
      <c r="Z89" s="370">
        <v>16</v>
      </c>
      <c r="AA89" s="78" t="str">
        <f>CONCATENATE(RESIDENZIALE!$A70,"; ",RESIDENZIALE!$B70,"; ",RESIDENZIALE!$C70,"; ")</f>
        <v>Zona Ba; 1≤d.f.≤3; Urb.Primaria; </v>
      </c>
      <c r="AB89" s="79">
        <v>5.32</v>
      </c>
      <c r="AC89" s="214"/>
      <c r="AD89" s="215"/>
      <c r="AE89" s="80" t="str">
        <f>CONCATENATE(DIREZIONALE!$A70,"; ",DIREZIONALE!$B70,"; ",DIREZIONALE!$C70,"; ")</f>
        <v>Zona C2_2; 1,5≤d.f.≤3; Urb.Primaria; </v>
      </c>
      <c r="AF89" s="81">
        <v>42.56</v>
      </c>
      <c r="AG89" s="82" t="str">
        <f>CONCATENATE(COMMERCIALE!$A70,"; ",COMMERCIALE!$B70,"; ",COMMERCIALE!$C70,"; ")</f>
        <v>Zona C2_2; 1,5≤d.f.≤3; Urb.Primaria; </v>
      </c>
      <c r="AH89" s="83">
        <v>31.92</v>
      </c>
      <c r="AI89" s="84" t="str">
        <f>CONCATENATE(TURISMO!$A70,"; ",TURISMO!$B70,"; ",TURISMO!$C70,"; ")</f>
        <v>Zona C2_2; 1,5≤d.f.≤3; Urb.Primaria; </v>
      </c>
      <c r="AJ89" s="85">
        <v>12.06</v>
      </c>
    </row>
    <row r="90" spans="25:36" ht="14.25">
      <c r="Y90" s="92"/>
      <c r="Z90" s="370">
        <v>17</v>
      </c>
      <c r="AA90" s="78" t="str">
        <f>CONCATENATE(RESIDENZIALE!$A71,"; ",RESIDENZIALE!$B71,"; ",RESIDENZIALE!$C71,"; ")</f>
        <v>Zona Ba; 1≤d.f.≤3; Urb.Secondaria; </v>
      </c>
      <c r="AB90" s="79">
        <v>6.82</v>
      </c>
      <c r="AC90" s="214"/>
      <c r="AD90" s="215"/>
      <c r="AE90" s="80" t="str">
        <f>CONCATENATE(DIREZIONALE!$A71,"; ",DIREZIONALE!$B71,"; ",DIREZIONALE!$C71,"; ")</f>
        <v>Zona C2_2; 1,5≤d.f.≤3; Urb.Secondaria; </v>
      </c>
      <c r="AF90" s="81">
        <v>28.9</v>
      </c>
      <c r="AG90" s="82" t="str">
        <f>CONCATENATE(COMMERCIALE!$A71,"; ",COMMERCIALE!$B71,"; ",COMMERCIALE!$C71,"; ")</f>
        <v>Zona C2_2; 1,5≤d.f.≤3; Urb.Secondaria; </v>
      </c>
      <c r="AH90" s="83">
        <v>21.68</v>
      </c>
      <c r="AI90" s="84" t="str">
        <f>CONCATENATE(TURISMO!$A71,"; ",TURISMO!$B71,"; ",TURISMO!$C71,"; ")</f>
        <v>Zona C2_2; 1,5≤d.f.≤3; Urb.Secondaria; </v>
      </c>
      <c r="AJ90" s="85">
        <v>15.25</v>
      </c>
    </row>
    <row r="91" spans="25:36" ht="14.25">
      <c r="Y91" s="92"/>
      <c r="Z91" s="370">
        <v>18</v>
      </c>
      <c r="AA91" s="78" t="str">
        <f>CONCATENATE(RESIDENZIALE!$A72,"; ",RESIDENZIALE!$B72,"; ",RESIDENZIALE!$C72,"; ")</f>
        <v>Zona Ba; d.f.&lt;1; Urb.Primaria; </v>
      </c>
      <c r="AB91" s="79">
        <v>11.21</v>
      </c>
      <c r="AC91" s="214"/>
      <c r="AD91" s="215"/>
      <c r="AE91" s="80" t="str">
        <f>CONCATENATE(DIREZIONALE!$A72,"; ",DIREZIONALE!$B72,"; ",DIREZIONALE!$C72,"; ")</f>
        <v>Zona C2_2; d.f.&lt;1,5; Urb.Primaria; </v>
      </c>
      <c r="AF91" s="81">
        <v>69.87</v>
      </c>
      <c r="AG91" s="82" t="str">
        <f>CONCATENATE(COMMERCIALE!$A72,"; ",COMMERCIALE!$B72,"; ",COMMERCIALE!$C72,"; ")</f>
        <v>Zona C2_2; d.f.&lt;1,5; Urb.Primaria; </v>
      </c>
      <c r="AH91" s="83">
        <v>52.4</v>
      </c>
      <c r="AI91" s="84" t="str">
        <f>CONCATENATE(TURISMO!$A72,"; ",TURISMO!$B72,"; ",TURISMO!$C72,"; ")</f>
        <v>Zona C2_2; d.f.&lt;1,5; Urb.Primaria; </v>
      </c>
      <c r="AJ91" s="85">
        <v>21.17</v>
      </c>
    </row>
    <row r="92" spans="26:36" ht="14.25">
      <c r="Z92" s="370">
        <v>19</v>
      </c>
      <c r="AA92" s="78" t="str">
        <f>CONCATENATE(RESIDENZIALE!$A73,"; ",RESIDENZIALE!$B73,"; ",RESIDENZIALE!$C73,"; ")</f>
        <v>Zona Ba; d.f.&lt;1; Urb.Secondaria; </v>
      </c>
      <c r="AB92" s="79">
        <v>6.82</v>
      </c>
      <c r="AC92" s="214"/>
      <c r="AD92" s="215"/>
      <c r="AE92" s="80" t="str">
        <f>CONCATENATE(DIREZIONALE!$A73,"; ",DIREZIONALE!$B73,"; ",DIREZIONALE!$C73,"; ")</f>
        <v>Zona C2_2; d.f.&lt;1,5; Urb.Secondaria; </v>
      </c>
      <c r="AF92" s="81">
        <v>28.9</v>
      </c>
      <c r="AG92" s="82" t="str">
        <f>CONCATENATE(COMMERCIALE!$A73,"; ",COMMERCIALE!$B73,"; ",COMMERCIALE!$C73,"; ")</f>
        <v>Zona C2_2; d.f.&lt;1,5; Urb.Secondaria; </v>
      </c>
      <c r="AH92" s="83">
        <v>21.68</v>
      </c>
      <c r="AI92" s="84" t="str">
        <f>CONCATENATE(TURISMO!$A73,"; ",TURISMO!$B73,"; ",TURISMO!$C73,"; ")</f>
        <v>Zona C2_2; d.f.&lt;1,5; Urb.Secondaria; </v>
      </c>
      <c r="AJ92" s="85">
        <v>15.25</v>
      </c>
    </row>
    <row r="93" spans="26:36" ht="14.25">
      <c r="Z93" s="370">
        <v>20</v>
      </c>
      <c r="AA93" s="78" t="str">
        <f>CONCATENATE(RESIDENZIALE!$A74,"; ",RESIDENZIALE!$B74,"; ",RESIDENZIALE!$C74,"; ")</f>
        <v>Zona Ba; d.f.≥3; Urb.Primaria; </v>
      </c>
      <c r="AB93" s="79">
        <v>3.74</v>
      </c>
      <c r="AC93" s="214"/>
      <c r="AD93" s="215"/>
      <c r="AE93" s="80" t="str">
        <f>CONCATENATE(DIREZIONALE!$A74,"; ",DIREZIONALE!$B74,"; ",DIREZIONALE!$C74,"; ")</f>
        <v>Zona C2_2; d.f.≥3; Urb.Primaria; </v>
      </c>
      <c r="AF93" s="81">
        <v>21.17</v>
      </c>
      <c r="AG93" s="82" t="str">
        <f>CONCATENATE(COMMERCIALE!$A74,"; ",COMMERCIALE!$B74,"; ",COMMERCIALE!$C74,"; ")</f>
        <v>Zona C2_2; d.f.≥3; Urb.Primaria; </v>
      </c>
      <c r="AH93" s="83">
        <v>15.87</v>
      </c>
      <c r="AI93" s="84" t="str">
        <f>CONCATENATE(TURISMO!$A74,"; ",TURISMO!$B74,"; ",TURISMO!$C74,"; ")</f>
        <v>Zona C2_2; d.f.≥3; Urb.Primaria; </v>
      </c>
      <c r="AJ93" s="85">
        <v>12.06</v>
      </c>
    </row>
    <row r="94" spans="26:36" ht="14.25">
      <c r="Z94" s="370">
        <v>21</v>
      </c>
      <c r="AA94" s="78" t="str">
        <f>CONCATENATE(RESIDENZIALE!$A75,"; ",RESIDENZIALE!$B75,"; ",RESIDENZIALE!$C75,"; ")</f>
        <v>Zona Ba; d.f.≥3; Urb.Secondaria; </v>
      </c>
      <c r="AB94" s="79">
        <v>6.82</v>
      </c>
      <c r="AC94" s="214"/>
      <c r="AD94" s="215"/>
      <c r="AE94" s="80" t="str">
        <f>CONCATENATE(DIREZIONALE!$A75,"; ",DIREZIONALE!$B75,"; ",DIREZIONALE!$C75,"; ")</f>
        <v>Zona C2_2; d.f.≥3; Urb.Secondaria; </v>
      </c>
      <c r="AF94" s="81">
        <v>28.9</v>
      </c>
      <c r="AG94" s="82" t="str">
        <f>CONCATENATE(COMMERCIALE!$A75,"; ",COMMERCIALE!$B75,"; ",COMMERCIALE!$C75,"; ")</f>
        <v>Zona C2_2; d.f.≥3; Urb.Secondaria; </v>
      </c>
      <c r="AH94" s="83">
        <v>21.68</v>
      </c>
      <c r="AI94" s="84" t="str">
        <f>CONCATENATE(TURISMO!$A75,"; ",TURISMO!$B75,"; ",TURISMO!$C75,"; ")</f>
        <v>Zona C2_2; d.f.≥3; Urb.Secondaria; </v>
      </c>
      <c r="AJ94" s="85">
        <v>15.25</v>
      </c>
    </row>
    <row r="95" spans="26:36" ht="14.25">
      <c r="Z95" s="370">
        <v>22</v>
      </c>
      <c r="AA95" s="78" t="str">
        <f>CONCATENATE(RESIDENZIALE!$A76,"; ",RESIDENZIALE!$B76,"; ",RESIDENZIALE!$C76,"; ")</f>
        <v>Zona C1; 1≤d.f.≤3; Urb.Primaria; </v>
      </c>
      <c r="AB95" s="79">
        <v>11.71</v>
      </c>
      <c r="AC95" s="214"/>
      <c r="AD95" s="215"/>
      <c r="AE95" s="80" t="str">
        <f>CONCATENATE(DIREZIONALE!$A76,"; ",DIREZIONALE!$B76,"; ",DIREZIONALE!$C76,"; ")</f>
        <v>Zona C2_3; 1,5≤d.f.≤3; Urb.Primaria; </v>
      </c>
      <c r="AF95" s="81">
        <v>42.56</v>
      </c>
      <c r="AG95" s="82" t="str">
        <f>CONCATENATE(COMMERCIALE!$A76,"; ",COMMERCIALE!$B76,"; ",COMMERCIALE!$C76,"; ")</f>
        <v>Zona C2_3; 1,5≤d.f.≤3; Urb.Primaria; </v>
      </c>
      <c r="AH95" s="83">
        <v>31.92</v>
      </c>
      <c r="AI95" s="84" t="str">
        <f>CONCATENATE(TURISMO!$A76,"; ",TURISMO!$B76,"; ",TURISMO!$C76,"; ")</f>
        <v>Zona C2_3; 1,5≤d.f.≤3; Urb.Primaria; </v>
      </c>
      <c r="AJ95" s="85">
        <v>12.06</v>
      </c>
    </row>
    <row r="96" spans="25:36" ht="14.25">
      <c r="Y96" s="92"/>
      <c r="Z96" s="370">
        <v>23</v>
      </c>
      <c r="AA96" s="78" t="str">
        <f>CONCATENATE(RESIDENZIALE!$A77,"; ",RESIDENZIALE!$B77,"; ",RESIDENZIALE!$C77,"; ")</f>
        <v>Zona C1; 1≤d.f.≤3; Urb.Secondaria; </v>
      </c>
      <c r="AB96" s="79">
        <v>15</v>
      </c>
      <c r="AC96" s="214"/>
      <c r="AD96" s="215"/>
      <c r="AE96" s="80" t="str">
        <f>CONCATENATE(DIREZIONALE!$A77,"; ",DIREZIONALE!$B77,"; ",DIREZIONALE!$C77,"; ")</f>
        <v>Zona C2_3; 1,5≤d.f.≤3; Urb.Secondaria; </v>
      </c>
      <c r="AF96" s="81">
        <v>28.9</v>
      </c>
      <c r="AG96" s="82" t="str">
        <f>CONCATENATE(COMMERCIALE!$A77,"; ",COMMERCIALE!$B77,"; ",COMMERCIALE!$C77,"; ")</f>
        <v>Zona C2_3; 1,5≤d.f.≤3; Urb.Secondaria; </v>
      </c>
      <c r="AH96" s="83">
        <v>21.68</v>
      </c>
      <c r="AI96" s="84" t="str">
        <f>CONCATENATE(TURISMO!$A77,"; ",TURISMO!$B77,"; ",TURISMO!$C77,"; ")</f>
        <v>Zona C2_3; 1,5≤d.f.≤3; Urb.Secondaria; </v>
      </c>
      <c r="AJ96" s="85">
        <v>15.25</v>
      </c>
    </row>
    <row r="97" spans="25:36" ht="14.25">
      <c r="Y97" s="92"/>
      <c r="Z97" s="370">
        <v>24</v>
      </c>
      <c r="AA97" s="78" t="str">
        <f>CONCATENATE(RESIDENZIALE!$A78,"; ",RESIDENZIALE!$B78,"; ",RESIDENZIALE!$C78,"; ")</f>
        <v>Zona C1; d.f.&lt;1; Urb.Primaria; </v>
      </c>
      <c r="AB97" s="79">
        <v>24.65</v>
      </c>
      <c r="AC97" s="214"/>
      <c r="AD97" s="215"/>
      <c r="AE97" s="80" t="str">
        <f>CONCATENATE(DIREZIONALE!$A78,"; ",DIREZIONALE!$B78,"; ",DIREZIONALE!$C78,"; ")</f>
        <v>Zona C2_3; d.f.&lt;1,5; Urb.Primaria; </v>
      </c>
      <c r="AF97" s="81">
        <v>69.87</v>
      </c>
      <c r="AG97" s="82" t="str">
        <f>CONCATENATE(COMMERCIALE!$A78,"; ",COMMERCIALE!$B78,"; ",COMMERCIALE!$C78,"; ")</f>
        <v>Zona C2_3; d.f.&lt;1,5; Urb.Primaria; </v>
      </c>
      <c r="AH97" s="83">
        <v>52.4</v>
      </c>
      <c r="AI97" s="84" t="str">
        <f>CONCATENATE(TURISMO!$A78,"; ",TURISMO!$B78,"; ",TURISMO!$C78,"; ")</f>
        <v>Zona C2_3; d.f.&lt;1,5; Urb.Primaria; </v>
      </c>
      <c r="AJ97" s="85">
        <v>21.17</v>
      </c>
    </row>
    <row r="98" spans="26:36" ht="14.25">
      <c r="Z98" s="370">
        <v>25</v>
      </c>
      <c r="AA98" s="78" t="str">
        <f>CONCATENATE(RESIDENZIALE!$A79,"; ",RESIDENZIALE!$B79,"; ",RESIDENZIALE!$C79,"; ")</f>
        <v>Zona C1; d.f.&lt;1; Urb.Secondaria; </v>
      </c>
      <c r="AB98" s="79">
        <v>15</v>
      </c>
      <c r="AE98" s="80" t="str">
        <f>CONCATENATE(DIREZIONALE!$A79,"; ",DIREZIONALE!$B79,"; ",DIREZIONALE!$C79,"; ")</f>
        <v>Zona C2_3; d.f.&lt;1,5; Urb.Secondaria; </v>
      </c>
      <c r="AF98" s="81">
        <v>28.9</v>
      </c>
      <c r="AG98" s="82" t="str">
        <f>CONCATENATE(COMMERCIALE!$A79,"; ",COMMERCIALE!$B79,"; ",COMMERCIALE!$C79,"; ")</f>
        <v>Zona C2_3; d.f.&lt;1,5; Urb.Secondaria; </v>
      </c>
      <c r="AH98" s="83">
        <v>21.68</v>
      </c>
      <c r="AI98" s="84" t="str">
        <f>CONCATENATE(TURISMO!$A79,"; ",TURISMO!$B79,"; ",TURISMO!$C79,"; ")</f>
        <v>Zona C2_3; d.f.&lt;1,5; Urb.Secondaria; </v>
      </c>
      <c r="AJ98" s="85">
        <v>15.25</v>
      </c>
    </row>
    <row r="99" spans="26:36" ht="14.25">
      <c r="Z99" s="370">
        <v>26</v>
      </c>
      <c r="AA99" s="78" t="str">
        <f>CONCATENATE(RESIDENZIALE!$A80,"; ",RESIDENZIALE!$B80,"; ",RESIDENZIALE!$C80,"; ")</f>
        <v>Zona C1; d.f.≥3; Urb.Primaria; </v>
      </c>
      <c r="AB99" s="79">
        <v>8.22</v>
      </c>
      <c r="AE99" s="80" t="str">
        <f>CONCATENATE(DIREZIONALE!$A80,"; ",DIREZIONALE!$B80,"; ",DIREZIONALE!$C80,"; ")</f>
        <v>Zona C2_3; d.f.≥3; Urb.Primaria; </v>
      </c>
      <c r="AF99" s="81">
        <v>21.17</v>
      </c>
      <c r="AG99" s="82" t="str">
        <f>CONCATENATE(COMMERCIALE!$A80,"; ",COMMERCIALE!$B80,"; ",COMMERCIALE!$C80,"; ")</f>
        <v>Zona C2_3; d.f.≥3; Urb.Primaria; </v>
      </c>
      <c r="AH99" s="83">
        <v>15.87</v>
      </c>
      <c r="AI99" s="84" t="str">
        <f>CONCATENATE(TURISMO!$A80,"; ",TURISMO!$B80,"; ",TURISMO!$C80,"; ")</f>
        <v>Zona C2_3; d.f.≥3; Urb.Primaria; </v>
      </c>
      <c r="AJ99" s="85">
        <v>12.06</v>
      </c>
    </row>
    <row r="100" spans="26:36" ht="14.25">
      <c r="Z100" s="370">
        <v>27</v>
      </c>
      <c r="AA100" s="78" t="str">
        <f>CONCATENATE(RESIDENZIALE!$A81,"; ",RESIDENZIALE!$B81,"; ",RESIDENZIALE!$C81,"; ")</f>
        <v>Zona C1; d.f.≥3; Urb.Secondaria; </v>
      </c>
      <c r="AB100" s="79">
        <v>15</v>
      </c>
      <c r="AE100" s="80" t="str">
        <f>CONCATENATE(DIREZIONALE!$A81,"; ",DIREZIONALE!$B81,"; ",DIREZIONALE!$C81,"; ")</f>
        <v>Zona C2_3; d.f.≥3; Urb.Secondaria; </v>
      </c>
      <c r="AF100" s="81">
        <v>28.9</v>
      </c>
      <c r="AG100" s="82" t="str">
        <f>CONCATENATE(COMMERCIALE!$A81,"; ",COMMERCIALE!$B81,"; ",COMMERCIALE!$C81,"; ")</f>
        <v>Zona C2_3; d.f.≥3; Urb.Secondaria; </v>
      </c>
      <c r="AH100" s="83">
        <v>21.68</v>
      </c>
      <c r="AI100" s="84" t="str">
        <f>CONCATENATE(TURISMO!$A81,"; ",TURISMO!$B81,"; ",TURISMO!$C81,"; ")</f>
        <v>Zona C2_3; d.f.≥3; Urb.Secondaria; </v>
      </c>
      <c r="AJ100" s="85">
        <v>15.25</v>
      </c>
    </row>
    <row r="101" spans="26:36" ht="14.25">
      <c r="Z101" s="370">
        <v>28</v>
      </c>
      <c r="AA101" s="78" t="str">
        <f>CONCATENATE(RESIDENZIALE!$A82,"; ",RESIDENZIALE!$B82,"; ",RESIDENZIALE!$C82,"; ")</f>
        <v>Zona C1_1; 1≤d.f.≤3; Urb.Primaria; </v>
      </c>
      <c r="AB101" s="79">
        <v>11.71</v>
      </c>
      <c r="AE101" s="80" t="str">
        <f>CONCATENATE(DIREZIONALE!$A82,"; ",DIREZIONALE!$B82,"; ",DIREZIONALE!$C82,"; ")</f>
        <v>Zona C2a; 1,5≤d.f.≤3; Urb.Primaria; </v>
      </c>
      <c r="AF101" s="81">
        <v>42.56</v>
      </c>
      <c r="AG101" s="82" t="str">
        <f>CONCATENATE(COMMERCIALE!$A82,"; ",COMMERCIALE!$B82,"; ",COMMERCIALE!$C82,"; ")</f>
        <v>Zona C2a; 1,5≤d.f.≤3; Urb.Primaria; </v>
      </c>
      <c r="AH101" s="83">
        <v>31.92</v>
      </c>
      <c r="AI101" s="84" t="str">
        <f>CONCATENATE(TURISMO!$A82,"; ",TURISMO!$B82,"; ",TURISMO!$C82,"; ")</f>
        <v>Zona C2a; 1,5≤d.f.≤3; Urb.Primaria; </v>
      </c>
      <c r="AJ101" s="85">
        <v>12.06</v>
      </c>
    </row>
    <row r="102" spans="25:36" ht="14.25">
      <c r="Y102" s="92"/>
      <c r="Z102" s="370">
        <v>29</v>
      </c>
      <c r="AA102" s="78" t="str">
        <f>CONCATENATE(RESIDENZIALE!$A83,"; ",RESIDENZIALE!$B83,"; ",RESIDENZIALE!$C83,"; ")</f>
        <v>Zona C1_1; 1≤d.f.≤3; Urb.Secondaria; </v>
      </c>
      <c r="AB102" s="79">
        <v>15</v>
      </c>
      <c r="AE102" s="80" t="str">
        <f>CONCATENATE(DIREZIONALE!$A83,"; ",DIREZIONALE!$B83,"; ",DIREZIONALE!$C83,"; ")</f>
        <v>Zona C2a; 1,5≤d.f.≤3; Urb.Secondaria; </v>
      </c>
      <c r="AF102" s="81">
        <v>28.9</v>
      </c>
      <c r="AG102" s="82" t="str">
        <f>CONCATENATE(COMMERCIALE!$A83,"; ",COMMERCIALE!$B83,"; ",COMMERCIALE!$C83,"; ")</f>
        <v>Zona C2a; 1,5≤d.f.≤3; Urb.Secondaria; </v>
      </c>
      <c r="AH102" s="83">
        <v>21.68</v>
      </c>
      <c r="AI102" s="84" t="str">
        <f>CONCATENATE(TURISMO!$A83,"; ",TURISMO!$B83,"; ",TURISMO!$C83,"; ")</f>
        <v>Zona C2a; 1,5≤d.f.≤3; Urb.Secondaria; </v>
      </c>
      <c r="AJ102" s="85">
        <v>15.25</v>
      </c>
    </row>
    <row r="103" spans="25:36" ht="14.25">
      <c r="Y103" s="92"/>
      <c r="Z103" s="370">
        <v>30</v>
      </c>
      <c r="AA103" s="78" t="str">
        <f>CONCATENATE(RESIDENZIALE!$A84,"; ",RESIDENZIALE!$B84,"; ",RESIDENZIALE!$C84,"; ")</f>
        <v>Zona C1_1; d.f.&lt;1; Urb.Primaria; </v>
      </c>
      <c r="AB103" s="79">
        <v>24.65</v>
      </c>
      <c r="AE103" s="80" t="str">
        <f>CONCATENATE(DIREZIONALE!$A84,"; ",DIREZIONALE!$B84,"; ",DIREZIONALE!$C84,"; ")</f>
        <v>Zona C2a; d.f.&lt;1,5; Urb.Primaria; </v>
      </c>
      <c r="AF103" s="81">
        <v>69.87</v>
      </c>
      <c r="AG103" s="82" t="str">
        <f>CONCATENATE(COMMERCIALE!$A84,"; ",COMMERCIALE!$B84,"; ",COMMERCIALE!$C84,"; ")</f>
        <v>Zona C2a; d.f.&lt;1,5; Urb.Primaria; </v>
      </c>
      <c r="AH103" s="83">
        <v>52.4</v>
      </c>
      <c r="AI103" s="84" t="str">
        <f>CONCATENATE(TURISMO!$A84,"; ",TURISMO!$B84,"; ",TURISMO!$C84,"; ")</f>
        <v>Zona C2a; d.f.&lt;1,5; Urb.Primaria; </v>
      </c>
      <c r="AJ103" s="85">
        <v>21.17</v>
      </c>
    </row>
    <row r="104" spans="26:36" ht="14.25">
      <c r="Z104" s="370">
        <v>31</v>
      </c>
      <c r="AA104" s="78" t="str">
        <f>CONCATENATE(RESIDENZIALE!$A85,"; ",RESIDENZIALE!$B85,"; ",RESIDENZIALE!$C85,"; ")</f>
        <v>Zona C1_1; d.f.&lt;1; Urb.Secondaria; </v>
      </c>
      <c r="AB104" s="79">
        <v>15</v>
      </c>
      <c r="AE104" s="80" t="str">
        <f>CONCATENATE(DIREZIONALE!$A85,"; ",DIREZIONALE!$B85,"; ",DIREZIONALE!$C85,"; ")</f>
        <v>Zona C2a; d.f.&lt;1,5; Urb.Secondaria; </v>
      </c>
      <c r="AF104" s="81">
        <v>28.9</v>
      </c>
      <c r="AG104" s="82" t="str">
        <f>CONCATENATE(COMMERCIALE!$A85,"; ",COMMERCIALE!$B85,"; ",COMMERCIALE!$C85,"; ")</f>
        <v>Zona C2a; d.f.&lt;1,5; Urb.Secondaria; </v>
      </c>
      <c r="AH104" s="83">
        <v>21.68</v>
      </c>
      <c r="AI104" s="84" t="str">
        <f>CONCATENATE(TURISMO!$A85,"; ",TURISMO!$B85,"; ",TURISMO!$C85,"; ")</f>
        <v>Zona C2a; d.f.&lt;1,5; Urb.Secondaria; </v>
      </c>
      <c r="AJ104" s="85">
        <v>15.25</v>
      </c>
    </row>
    <row r="105" spans="26:36" ht="14.25">
      <c r="Z105" s="370">
        <v>32</v>
      </c>
      <c r="AA105" s="78" t="str">
        <f>CONCATENATE(RESIDENZIALE!$A86,"; ",RESIDENZIALE!$B86,"; ",RESIDENZIALE!$C86,"; ")</f>
        <v>Zona C1_1; d.f.≥3; Urb.Primaria; </v>
      </c>
      <c r="AB105" s="79">
        <v>8.22</v>
      </c>
      <c r="AE105" s="80" t="str">
        <f>CONCATENATE(DIREZIONALE!$A86,"; ",DIREZIONALE!$B86,"; ",DIREZIONALE!$C86,"; ")</f>
        <v>Zona C2a; d.f.≥3; Urb.Primaria; </v>
      </c>
      <c r="AF105" s="81">
        <v>21.17</v>
      </c>
      <c r="AG105" s="82" t="str">
        <f>CONCATENATE(COMMERCIALE!$A86,"; ",COMMERCIALE!$B86,"; ",COMMERCIALE!$C86,"; ")</f>
        <v>Zona C2a; d.f.≥3; Urb.Primaria; </v>
      </c>
      <c r="AH105" s="83">
        <v>15.87</v>
      </c>
      <c r="AI105" s="84" t="str">
        <f>CONCATENATE(TURISMO!$A86,"; ",TURISMO!$B86,"; ",TURISMO!$C86,"; ")</f>
        <v>Zona C2a; d.f.≥3; Urb.Primaria; </v>
      </c>
      <c r="AJ105" s="85">
        <v>12.06</v>
      </c>
    </row>
    <row r="106" spans="26:36" ht="14.25">
      <c r="Z106" s="370">
        <v>33</v>
      </c>
      <c r="AA106" s="78" t="str">
        <f>CONCATENATE(RESIDENZIALE!$A87,"; ",RESIDENZIALE!$B87,"; ",RESIDENZIALE!$C87,"; ")</f>
        <v>Zona C1_1; d.f.≥3; Urb.Secondaria; </v>
      </c>
      <c r="AB106" s="79">
        <v>15</v>
      </c>
      <c r="AE106" s="80" t="str">
        <f>CONCATENATE(DIREZIONALE!$A87,"; ",DIREZIONALE!$B87,"; ",DIREZIONALE!$C87,"; ")</f>
        <v>Zona C2a; d.f.≥3; Urb.Secondaria; </v>
      </c>
      <c r="AF106" s="81">
        <v>28.9</v>
      </c>
      <c r="AG106" s="82" t="str">
        <f>CONCATENATE(COMMERCIALE!$A87,"; ",COMMERCIALE!$B87,"; ",COMMERCIALE!$C87,"; ")</f>
        <v>Zona C2a; d.f.≥3; Urb.Secondaria; </v>
      </c>
      <c r="AH106" s="83">
        <v>21.68</v>
      </c>
      <c r="AI106" s="84" t="str">
        <f>CONCATENATE(TURISMO!$A87,"; ",TURISMO!$B87,"; ",TURISMO!$C87,"; ")</f>
        <v>Zona C2a; d.f.≥3; Urb.Secondaria; </v>
      </c>
      <c r="AJ106" s="85">
        <v>15.25</v>
      </c>
    </row>
    <row r="107" spans="26:36" ht="14.25">
      <c r="Z107" s="370">
        <v>34</v>
      </c>
      <c r="AA107" s="78" t="str">
        <f>CONCATENATE(RESIDENZIALE!$A88,"; ",RESIDENZIALE!$B88,"; ",RESIDENZIALE!$C88,"; ")</f>
        <v>Zona C2_1; 1≤d.f.≤3; Urb.Primaria; </v>
      </c>
      <c r="AB107" s="79">
        <v>11.71</v>
      </c>
      <c r="AE107" s="80" t="str">
        <f>CONCATENATE(DIREZIONALE!$A88,"; ",DIREZIONALE!$B88,"; ",DIREZIONALE!$C88,"; ")</f>
        <v>Zona D1; 1,5≤d.f.≤3; Urb.Primaria; </v>
      </c>
      <c r="AF107" s="81">
        <v>42.56</v>
      </c>
      <c r="AG107" s="82" t="str">
        <f>CONCATENATE(COMMERCIALE!$A88,"; ",COMMERCIALE!$B88,"; ",COMMERCIALE!$C88,"; ")</f>
        <v>Zona D1; 1,5≤d.f.≤3; Urb.Primaria; </v>
      </c>
      <c r="AH107" s="83">
        <v>42.56</v>
      </c>
      <c r="AI107" s="84" t="str">
        <f>CONCATENATE(TURISMO!$A88,"; ",TURISMO!$B88,"; ",TURISMO!$C88,"; ")</f>
        <v>Zona D1; 1,5≤d.f.≤3; Urb.Primaria; </v>
      </c>
      <c r="AJ107" s="85">
        <v>12.06</v>
      </c>
    </row>
    <row r="108" spans="25:36" ht="14.25">
      <c r="Y108" s="92"/>
      <c r="Z108" s="370">
        <v>35</v>
      </c>
      <c r="AA108" s="78" t="str">
        <f>CONCATENATE(RESIDENZIALE!$A89,"; ",RESIDENZIALE!$B89,"; ",RESIDENZIALE!$C89,"; ")</f>
        <v>Zona C2_1; 1≤d.f.≤3; Urb.Secondaria; </v>
      </c>
      <c r="AB108" s="79">
        <v>15</v>
      </c>
      <c r="AE108" s="80" t="str">
        <f>CONCATENATE(DIREZIONALE!$A89,"; ",DIREZIONALE!$B89,"; ",DIREZIONALE!$C89,"; ")</f>
        <v>Zona D1; 1,5≤d.f.≤3; Urb.Secondaria; </v>
      </c>
      <c r="AF108" s="81">
        <v>28.9</v>
      </c>
      <c r="AG108" s="82" t="str">
        <f>CONCATENATE(COMMERCIALE!$A89,"; ",COMMERCIALE!$B89,"; ",COMMERCIALE!$C89,"; ")</f>
        <v>Zona D1; 1,5≤d.f.≤3; Urb.Secondaria; </v>
      </c>
      <c r="AH108" s="83">
        <v>28.9</v>
      </c>
      <c r="AI108" s="84" t="str">
        <f>CONCATENATE(TURISMO!$A89,"; ",TURISMO!$B89,"; ",TURISMO!$C89,"; ")</f>
        <v>Zona D1; 1,5≤d.f.≤3; Urb.Secondaria; </v>
      </c>
      <c r="AJ108" s="85">
        <v>15.25</v>
      </c>
    </row>
    <row r="109" spans="25:36" ht="14.25">
      <c r="Y109" s="92"/>
      <c r="Z109" s="370">
        <v>36</v>
      </c>
      <c r="AA109" s="78" t="str">
        <f>CONCATENATE(RESIDENZIALE!$A90,"; ",RESIDENZIALE!$B90,"; ",RESIDENZIALE!$C90,"; ")</f>
        <v>Zona C2_1; d.f.&lt;1; Urb.Primaria; </v>
      </c>
      <c r="AB109" s="79">
        <v>24.65</v>
      </c>
      <c r="AE109" s="80" t="str">
        <f>CONCATENATE(DIREZIONALE!$A90,"; ",DIREZIONALE!$B90,"; ",DIREZIONALE!$C90,"; ")</f>
        <v>Zona D1; d.f.≥3; Urb.Primaria; </v>
      </c>
      <c r="AF109" s="81">
        <v>21.17</v>
      </c>
      <c r="AG109" s="82" t="str">
        <f>CONCATENATE(COMMERCIALE!$A90,"; ",COMMERCIALE!$B90,"; ",COMMERCIALE!$C90,"; ")</f>
        <v>Zona D1; d.f.≥3; Urb.Primaria; </v>
      </c>
      <c r="AH109" s="83">
        <v>21.17</v>
      </c>
      <c r="AI109" s="84" t="str">
        <f>CONCATENATE(TURISMO!$A90,"; ",TURISMO!$B90,"; ",TURISMO!$C90,"; ")</f>
        <v>Zona D1; d.f.≥3; Urb.Primaria; </v>
      </c>
      <c r="AJ109" s="85">
        <v>12.06</v>
      </c>
    </row>
    <row r="110" spans="26:36" ht="14.25">
      <c r="Z110" s="370">
        <v>37</v>
      </c>
      <c r="AA110" s="78" t="str">
        <f>CONCATENATE(RESIDENZIALE!$A91,"; ",RESIDENZIALE!$B91,"; ",RESIDENZIALE!$C91,"; ")</f>
        <v>Zona C2_1; d.f.&lt;1; Urb.Secondaria; </v>
      </c>
      <c r="AB110" s="79">
        <v>15</v>
      </c>
      <c r="AE110" s="80" t="str">
        <f>CONCATENATE(DIREZIONALE!$A91,"; ",DIREZIONALE!$B91,"; ",DIREZIONALE!$C91,"; ")</f>
        <v>Zona D1; d.f.≥3; Urb.Secondaria; </v>
      </c>
      <c r="AF110" s="81">
        <v>28.9</v>
      </c>
      <c r="AG110" s="82" t="str">
        <f>CONCATENATE(COMMERCIALE!$A91,"; ",COMMERCIALE!$B91,"; ",COMMERCIALE!$C91,"; ")</f>
        <v>Zona D1; d.f.≥3; Urb.Secondaria; </v>
      </c>
      <c r="AH110" s="83">
        <v>28.9</v>
      </c>
      <c r="AI110" s="84" t="str">
        <f>CONCATENATE(TURISMO!$A91,"; ",TURISMO!$B91,"; ",TURISMO!$C91,"; ")</f>
        <v>Zona D1; d.f.≥3; Urb.Secondaria; </v>
      </c>
      <c r="AJ110" s="85">
        <v>15.25</v>
      </c>
    </row>
    <row r="111" spans="26:36" ht="14.25">
      <c r="Z111" s="370">
        <v>38</v>
      </c>
      <c r="AA111" s="78" t="str">
        <f>CONCATENATE(RESIDENZIALE!$A92,"; ",RESIDENZIALE!$B92,"; ",RESIDENZIALE!$C92,"; ")</f>
        <v>Zona C2_1; d.f.≥3; Urb.Primaria; </v>
      </c>
      <c r="AB111" s="79">
        <v>8.22</v>
      </c>
      <c r="AE111" s="80" t="str">
        <f>CONCATENATE(DIREZIONALE!$A92,"; ",DIREZIONALE!$B92,"; ",DIREZIONALE!$C92,"; ")</f>
        <v>Zona D2; 1,5≤d.f.≤3; Urb.Primaria; </v>
      </c>
      <c r="AF111" s="81">
        <v>42.56</v>
      </c>
      <c r="AG111" s="82" t="str">
        <f>CONCATENATE(COMMERCIALE!$A92,"; ",COMMERCIALE!$B92,"; ",COMMERCIALE!$C92,"; ")</f>
        <v>Zona D2; 1,5≤d.f.≤3; Urb.Primaria; </v>
      </c>
      <c r="AH111" s="83">
        <v>42.56</v>
      </c>
      <c r="AI111" s="84" t="str">
        <f>CONCATENATE(TURISMO!$A92,"; ",TURISMO!$B92,"; ",TURISMO!$C92,"; ")</f>
        <v>Zona D2; 1,5≤d.f.≤3; Urb.Primaria; </v>
      </c>
      <c r="AJ111" s="85">
        <v>12.06</v>
      </c>
    </row>
    <row r="112" spans="26:36" ht="14.25">
      <c r="Z112" s="370">
        <v>39</v>
      </c>
      <c r="AA112" s="78" t="str">
        <f>CONCATENATE(RESIDENZIALE!$A93,"; ",RESIDENZIALE!$B93,"; ",RESIDENZIALE!$C93,"; ")</f>
        <v>Zona C2_1; d.f.≥3; Urb.Secondaria; </v>
      </c>
      <c r="AB112" s="79">
        <v>15</v>
      </c>
      <c r="AE112" s="80" t="str">
        <f>CONCATENATE(DIREZIONALE!$A93,"; ",DIREZIONALE!$B93,"; ",DIREZIONALE!$C93,"; ")</f>
        <v>Zona D2; 1,5≤d.f.≤3; Urb.Secondaria; </v>
      </c>
      <c r="AF112" s="81">
        <v>28.9</v>
      </c>
      <c r="AG112" s="82" t="str">
        <f>CONCATENATE(COMMERCIALE!$A93,"; ",COMMERCIALE!$B93,"; ",COMMERCIALE!$C93,"; ")</f>
        <v>Zona D2; 1,5≤d.f.≤3; Urb.Secondaria; </v>
      </c>
      <c r="AH112" s="83">
        <v>28.9</v>
      </c>
      <c r="AI112" s="84" t="str">
        <f>CONCATENATE(TURISMO!$A93,"; ",TURISMO!$B93,"; ",TURISMO!$C93,"; ")</f>
        <v>Zona D2; 1,5≤d.f.≤3; Urb.Secondaria; </v>
      </c>
      <c r="AJ112" s="85">
        <v>15.25</v>
      </c>
    </row>
    <row r="113" spans="26:36" ht="14.25">
      <c r="Z113" s="379">
        <v>40</v>
      </c>
      <c r="AA113" s="78" t="str">
        <f>CONCATENATE(RESIDENZIALE!$A94,"; ",RESIDENZIALE!$B94,"; ",RESIDENZIALE!$C94,"; ")</f>
        <v>Zona C2_2; 1≤d.f.≤3; Urb.Primaria; </v>
      </c>
      <c r="AB113" s="79">
        <v>11.71</v>
      </c>
      <c r="AE113" s="80" t="str">
        <f>CONCATENATE(DIREZIONALE!$A94,"; ",DIREZIONALE!$B94,"; ",DIREZIONALE!$C94,"; ")</f>
        <v>Zona D2; d.f.≥3; Urb.Primaria; </v>
      </c>
      <c r="AF113" s="81">
        <v>21.17</v>
      </c>
      <c r="AG113" s="82" t="str">
        <f>CONCATENATE(COMMERCIALE!$A94,"; ",COMMERCIALE!$B94,"; ",COMMERCIALE!$C94,"; ")</f>
        <v>Zona D2; d.f.≥3; Urb.Primaria; </v>
      </c>
      <c r="AH113" s="83">
        <v>21.17</v>
      </c>
      <c r="AI113" s="84" t="str">
        <f>CONCATENATE(TURISMO!$A94,"; ",TURISMO!$B94,"; ",TURISMO!$C94,"; ")</f>
        <v>Zona D2; d.f.≥3; Urb.Primaria; </v>
      </c>
      <c r="AJ113" s="85">
        <v>12.06</v>
      </c>
    </row>
    <row r="114" spans="25:36" ht="14.25">
      <c r="Y114" s="92"/>
      <c r="Z114" s="220"/>
      <c r="AA114" s="78" t="str">
        <f>CONCATENATE(RESIDENZIALE!$A95,"; ",RESIDENZIALE!$B95,"; ",RESIDENZIALE!$C95,"; ")</f>
        <v>Zona C2_2; 1≤d.f.≤3; Urb.Secondaria; </v>
      </c>
      <c r="AB114" s="79">
        <v>15</v>
      </c>
      <c r="AE114" s="80" t="str">
        <f>CONCATENATE(DIREZIONALE!$A95,"; ",DIREZIONALE!$B95,"; ",DIREZIONALE!$C95,"; ")</f>
        <v>Zona D2; d.f.≥3; Urb.Secondaria; </v>
      </c>
      <c r="AF114" s="81">
        <v>28.9</v>
      </c>
      <c r="AG114" s="82" t="str">
        <f>CONCATENATE(COMMERCIALE!$A95,"; ",COMMERCIALE!$B95,"; ",COMMERCIALE!$C95,"; ")</f>
        <v>Zona D2; d.f.≥3; Urb.Secondaria; </v>
      </c>
      <c r="AH114" s="83">
        <v>28.9</v>
      </c>
      <c r="AI114" s="84" t="str">
        <f>CONCATENATE(TURISMO!$A95,"; ",TURISMO!$B95,"; ",TURISMO!$C95,"; ")</f>
        <v>Zona D2; d.f.≥3; Urb.Secondaria; </v>
      </c>
      <c r="AJ114" s="85">
        <v>15.25</v>
      </c>
    </row>
    <row r="115" spans="25:36" ht="14.25">
      <c r="Y115" s="92"/>
      <c r="Z115" s="221"/>
      <c r="AA115" s="78" t="str">
        <f>CONCATENATE(RESIDENZIALE!$A96,"; ",RESIDENZIALE!$B96,"; ",RESIDENZIALE!$C96,"; ")</f>
        <v>Zona C2_2; d.f.&lt;1; Urb.Primaria; </v>
      </c>
      <c r="AB115" s="79">
        <v>24.65</v>
      </c>
      <c r="AE115" s="80" t="str">
        <f>CONCATENATE(DIREZIONALE!$A96,"; ",DIREZIONALE!$B96,"; ",DIREZIONALE!$C96,"; ")</f>
        <v>Zona D3; 1,5≤d.f.≤3; Urb.Primaria; </v>
      </c>
      <c r="AF115" s="81">
        <v>42.56</v>
      </c>
      <c r="AG115" s="82" t="str">
        <f>CONCATENATE(COMMERCIALE!$A96,"; ",COMMERCIALE!$B96,"; ",COMMERCIALE!$C96,"; ")</f>
        <v>Zona D3; 1,5≤d.f.≤3; Urb.Primaria; </v>
      </c>
      <c r="AH115" s="83">
        <v>42.56</v>
      </c>
      <c r="AI115" s="84" t="str">
        <f>CONCATENATE(TURISMO!$A96,"; ",TURISMO!$B96,"; ",TURISMO!$C96,"; ")</f>
        <v>Zona D3; 1,5≤d.f.≤3; Urb.Primaria; </v>
      </c>
      <c r="AJ115" s="85">
        <v>12.06</v>
      </c>
    </row>
    <row r="116" spans="26:36" ht="14.25">
      <c r="Z116" s="221"/>
      <c r="AA116" s="78" t="str">
        <f>CONCATENATE(RESIDENZIALE!$A97,"; ",RESIDENZIALE!$B97,"; ",RESIDENZIALE!$C97,"; ")</f>
        <v>Zona C2_2; d.f.&lt;1; Urb.Secondaria; </v>
      </c>
      <c r="AB116" s="79">
        <v>15</v>
      </c>
      <c r="AE116" s="80" t="str">
        <f>CONCATENATE(DIREZIONALE!$A97,"; ",DIREZIONALE!$B97,"; ",DIREZIONALE!$C97,"; ")</f>
        <v>Zona D3; 1,5≤d.f.≤3; Urb.Secondaria; </v>
      </c>
      <c r="AF116" s="81">
        <v>28.9</v>
      </c>
      <c r="AG116" s="82" t="str">
        <f>CONCATENATE(COMMERCIALE!$A97,"; ",COMMERCIALE!$B97,"; ",COMMERCIALE!$C97,"; ")</f>
        <v>Zona D3; 1,5≤d.f.≤3; Urb.Secondaria; </v>
      </c>
      <c r="AH116" s="83">
        <v>28.9</v>
      </c>
      <c r="AI116" s="84" t="str">
        <f>CONCATENATE(TURISMO!$A97,"; ",TURISMO!$B97,"; ",TURISMO!$C97,"; ")</f>
        <v>Zona D3; 1,5≤d.f.≤3; Urb.Secondaria; </v>
      </c>
      <c r="AJ116" s="85">
        <v>15.25</v>
      </c>
    </row>
    <row r="117" spans="26:36" ht="14.25">
      <c r="Z117" s="221"/>
      <c r="AA117" s="78" t="str">
        <f>CONCATENATE(RESIDENZIALE!$A98,"; ",RESIDENZIALE!$B98,"; ",RESIDENZIALE!$C98,"; ")</f>
        <v>Zona C2_2; d.f.≥3; Urb.Primaria; </v>
      </c>
      <c r="AB117" s="79">
        <v>8.22</v>
      </c>
      <c r="AE117" s="80" t="str">
        <f>CONCATENATE(DIREZIONALE!$A98,"; ",DIREZIONALE!$B98,"; ",DIREZIONALE!$C98,"; ")</f>
        <v>Zona D3; d.f.≥3; Urb.Primaria; </v>
      </c>
      <c r="AF117" s="81">
        <v>21.17</v>
      </c>
      <c r="AG117" s="82" t="str">
        <f>CONCATENATE(COMMERCIALE!$A98,"; ",COMMERCIALE!$B98,"; ",COMMERCIALE!$C98,"; ")</f>
        <v>Zona D3; d.f.≥3; Urb.Primaria; </v>
      </c>
      <c r="AH117" s="83">
        <v>21.17</v>
      </c>
      <c r="AI117" s="84" t="str">
        <f>CONCATENATE(TURISMO!$A98,"; ",TURISMO!$B98,"; ",TURISMO!$C98,"; ")</f>
        <v>Zona D3; d.f.≥3; Urb.Primaria; </v>
      </c>
      <c r="AJ117" s="85">
        <v>12.06</v>
      </c>
    </row>
    <row r="118" spans="26:36" ht="14.25">
      <c r="Z118" s="221"/>
      <c r="AA118" s="78" t="str">
        <f>CONCATENATE(RESIDENZIALE!$A99,"; ",RESIDENZIALE!$B99,"; ",RESIDENZIALE!$C99,"; ")</f>
        <v>Zona C2_2; d.f.≥3; Urb.Secondaria; </v>
      </c>
      <c r="AB118" s="79">
        <v>15</v>
      </c>
      <c r="AE118" s="80" t="str">
        <f>CONCATENATE(DIREZIONALE!$A99,"; ",DIREZIONALE!$B99,"; ",DIREZIONALE!$C99,"; ")</f>
        <v>Zona D3; d.f.≥3; Urb.Secondaria; </v>
      </c>
      <c r="AF118" s="81">
        <v>28.9</v>
      </c>
      <c r="AG118" s="82" t="str">
        <f>CONCATENATE(COMMERCIALE!$A99,"; ",COMMERCIALE!$B99,"; ",COMMERCIALE!$C99,"; ")</f>
        <v>Zona D3; d.f.≥3; Urb.Secondaria; </v>
      </c>
      <c r="AH118" s="83">
        <v>28.9</v>
      </c>
      <c r="AI118" s="84" t="str">
        <f>CONCATENATE(TURISMO!$A99,"; ",TURISMO!$B99,"; ",TURISMO!$C99,"; ")</f>
        <v>Zona D3; d.f.≥3; Urb.Secondaria; </v>
      </c>
      <c r="AJ118" s="85">
        <v>15.25</v>
      </c>
    </row>
    <row r="119" spans="26:36" ht="14.25">
      <c r="Z119" s="221"/>
      <c r="AA119" s="78" t="str">
        <f>CONCATENATE(RESIDENZIALE!$A100,"; ",RESIDENZIALE!$B100,"; ",RESIDENZIALE!$C100,"; ")</f>
        <v>Zona C2_3; 1≤d.f.≤3; Urb.Primaria; </v>
      </c>
      <c r="AB119" s="79">
        <v>11.71</v>
      </c>
      <c r="AE119" s="80" t="str">
        <f>CONCATENATE(DIREZIONALE!$A100,"; ",DIREZIONALE!$B100,"; ",DIREZIONALE!$C100,"; ")</f>
        <v>Zona D5; 1,5≤d.f.≤3; Urb.Primaria; </v>
      </c>
      <c r="AF119" s="81">
        <v>42.56</v>
      </c>
      <c r="AG119" s="82" t="str">
        <f>CONCATENATE(COMMERCIALE!$A100,"; ",COMMERCIALE!$B100,"; ",COMMERCIALE!$C100,"; ")</f>
        <v>Zona D5; 1,5≤d.f.≤3; Urb.Primaria; </v>
      </c>
      <c r="AH119" s="83">
        <v>42.56</v>
      </c>
      <c r="AI119" s="84" t="str">
        <f>CONCATENATE(TURISMO!$A100,"; ",TURISMO!$B100,"; ",TURISMO!$C100,"; ")</f>
        <v>Zona D5; 1,5≤d.f.≤3; Urb.Primaria; </v>
      </c>
      <c r="AJ119" s="85">
        <v>12.06</v>
      </c>
    </row>
    <row r="120" spans="25:36" ht="14.25">
      <c r="Y120" s="92"/>
      <c r="Z120" s="221"/>
      <c r="AA120" s="78" t="str">
        <f>CONCATENATE(RESIDENZIALE!$A101,"; ",RESIDENZIALE!$B101,"; ",RESIDENZIALE!$C101,"; ")</f>
        <v>Zona C2_3; 1≤d.f.≤3; Urb.Secondaria; </v>
      </c>
      <c r="AB120" s="79">
        <v>15</v>
      </c>
      <c r="AE120" s="80" t="str">
        <f>CONCATENATE(DIREZIONALE!$A101,"; ",DIREZIONALE!$B101,"; ",DIREZIONALE!$C101,"; ")</f>
        <v>Zona D5; 1,5≤d.f.≤3; Urb.Secondaria; </v>
      </c>
      <c r="AF120" s="81">
        <v>28.9</v>
      </c>
      <c r="AG120" s="82" t="str">
        <f>CONCATENATE(COMMERCIALE!$A101,"; ",COMMERCIALE!$B101,"; ",COMMERCIALE!$C101,"; ")</f>
        <v>Zona D5; 1,5≤d.f.≤3; Urb.Secondaria; </v>
      </c>
      <c r="AH120" s="83">
        <v>28.9</v>
      </c>
      <c r="AI120" s="84" t="str">
        <f>CONCATENATE(TURISMO!$A101,"; ",TURISMO!$B101,"; ",TURISMO!$C101,"; ")</f>
        <v>Zona D5; 1,5≤d.f.≤3; Urb.Secondaria; </v>
      </c>
      <c r="AJ120" s="85">
        <v>15.25</v>
      </c>
    </row>
    <row r="121" spans="25:36" ht="14.25">
      <c r="Y121" s="92"/>
      <c r="Z121" s="221"/>
      <c r="AA121" s="78" t="str">
        <f>CONCATENATE(RESIDENZIALE!$A102,"; ",RESIDENZIALE!$B102,"; ",RESIDENZIALE!$C102,"; ")</f>
        <v>Zona C2_3; d.f.&lt;1; Urb.Primaria; </v>
      </c>
      <c r="AB121" s="79">
        <v>24.65</v>
      </c>
      <c r="AE121" s="80" t="str">
        <f>CONCATENATE(DIREZIONALE!$A102,"; ",DIREZIONALE!$B102,"; ",DIREZIONALE!$C102,"; ")</f>
        <v>Zona D5; d.f.≥3; Urb.Primaria; </v>
      </c>
      <c r="AF121" s="81">
        <v>21.17</v>
      </c>
      <c r="AG121" s="82" t="str">
        <f>CONCATENATE(COMMERCIALE!$A102,"; ",COMMERCIALE!$B102,"; ",COMMERCIALE!$C102,"; ")</f>
        <v>Zona D5; d.f.≥3; Urb.Primaria; </v>
      </c>
      <c r="AH121" s="83">
        <v>21.17</v>
      </c>
      <c r="AI121" s="84" t="str">
        <f>CONCATENATE(TURISMO!$A102,"; ",TURISMO!$B102,"; ",TURISMO!$C102,"; ")</f>
        <v>Zona D5; d.f.≥3; Urb.Primaria; </v>
      </c>
      <c r="AJ121" s="85">
        <v>12.06</v>
      </c>
    </row>
    <row r="122" spans="26:36" ht="14.25">
      <c r="Z122" s="221"/>
      <c r="AA122" s="78" t="str">
        <f>CONCATENATE(RESIDENZIALE!$A103,"; ",RESIDENZIALE!$B103,"; ",RESIDENZIALE!$C103,"; ")</f>
        <v>Zona C2_3; d.f.&lt;1; Urb.Secondaria; </v>
      </c>
      <c r="AB122" s="79">
        <v>15</v>
      </c>
      <c r="AE122" s="80" t="str">
        <f>CONCATENATE(DIREZIONALE!$A103,"; ",DIREZIONALE!$B103,"; ",DIREZIONALE!$C103,"; ")</f>
        <v>Zona D5; d.f.≥3; Urb.Secondaria; </v>
      </c>
      <c r="AF122" s="81">
        <v>28.9</v>
      </c>
      <c r="AG122" s="82" t="str">
        <f>CONCATENATE(COMMERCIALE!$A103,"; ",COMMERCIALE!$B103,"; ",COMMERCIALE!$C103,"; ")</f>
        <v>Zona D5; d.f.≥3; Urb.Secondaria; </v>
      </c>
      <c r="AH122" s="83">
        <v>28.9</v>
      </c>
      <c r="AI122" s="84" t="str">
        <f>CONCATENATE(TURISMO!$A103,"; ",TURISMO!$B103,"; ",TURISMO!$C103,"; ")</f>
        <v>Zona D5; d.f.≥3; Urb.Secondaria; </v>
      </c>
      <c r="AJ122" s="85">
        <v>15.25</v>
      </c>
    </row>
    <row r="123" spans="26:36" ht="14.25">
      <c r="Z123" s="221"/>
      <c r="AA123" s="78" t="str">
        <f>CONCATENATE(RESIDENZIALE!$A104,"; ",RESIDENZIALE!$B104,"; ",RESIDENZIALE!$C104,"; ")</f>
        <v>Zona C2_3; d.f.≥3; Urb.Primaria; </v>
      </c>
      <c r="AB123" s="79">
        <v>8.22</v>
      </c>
      <c r="AE123" s="80" t="str">
        <f>CONCATENATE(DIREZIONALE!$A104,"; ",DIREZIONALE!$B104,"; ",DIREZIONALE!$C104,"; ")</f>
        <v>Zona D6; 1,5≤d.f.≤3; Urb.Primaria; </v>
      </c>
      <c r="AF123" s="81">
        <v>42.56</v>
      </c>
      <c r="AG123" s="82" t="str">
        <f>CONCATENATE(COMMERCIALE!$A104,"; ",COMMERCIALE!$B104,"; ",COMMERCIALE!$C104,"; ")</f>
        <v>Zona D6; 1,5≤d.f.≤3; Urb.Primaria; </v>
      </c>
      <c r="AH123" s="83">
        <v>42.56</v>
      </c>
      <c r="AI123" s="84" t="str">
        <f>CONCATENATE(TURISMO!$A104,"; ",TURISMO!$B104,"; ",TURISMO!$C104,"; ")</f>
        <v>Zona D6; 1,5≤d.f.≤3; Urb.Primaria; </v>
      </c>
      <c r="AJ123" s="85">
        <v>12.06</v>
      </c>
    </row>
    <row r="124" spans="27:36" ht="14.25">
      <c r="AA124" s="78" t="str">
        <f>CONCATENATE(RESIDENZIALE!$A105,"; ",RESIDENZIALE!$B105,"; ",RESIDENZIALE!$C105,"; ")</f>
        <v>Zona C2_3; d.f.≥3; Urb.Secondaria; </v>
      </c>
      <c r="AB124" s="79">
        <v>15</v>
      </c>
      <c r="AE124" s="80" t="str">
        <f>CONCATENATE(DIREZIONALE!$A105,"; ",DIREZIONALE!$B105,"; ",DIREZIONALE!$C105,"; ")</f>
        <v>Zona D6; 1,5≤d.f.≤3; Urb.Secondaria; </v>
      </c>
      <c r="AF124" s="81">
        <v>28.9</v>
      </c>
      <c r="AG124" s="82" t="str">
        <f>CONCATENATE(COMMERCIALE!$A105,"; ",COMMERCIALE!$B105,"; ",COMMERCIALE!$C105,"; ")</f>
        <v>Zona D6; 1,5≤d.f.≤3; Urb.Secondaria; </v>
      </c>
      <c r="AH124" s="83">
        <v>28.9</v>
      </c>
      <c r="AI124" s="84" t="str">
        <f>CONCATENATE(TURISMO!$A105,"; ",TURISMO!$B105,"; ",TURISMO!$C105,"; ")</f>
        <v>Zona D6; 1,5≤d.f.≤3; Urb.Secondaria; </v>
      </c>
      <c r="AJ124" s="85">
        <v>15.25</v>
      </c>
    </row>
    <row r="125" spans="27:36" ht="14.25">
      <c r="AA125" s="78" t="str">
        <f>CONCATENATE(RESIDENZIALE!$A106,"; ",RESIDENZIALE!$B106,"; ",RESIDENZIALE!$C106,"; ")</f>
        <v>Zona C2a; 1≤d.f.≤3; Urb.Primaria; </v>
      </c>
      <c r="AB125" s="79">
        <v>11.71</v>
      </c>
      <c r="AE125" s="80" t="str">
        <f>CONCATENATE(DIREZIONALE!$A106,"; ",DIREZIONALE!$B106,"; ",DIREZIONALE!$C106,"; ")</f>
        <v>Zona D6; d.f.≥3; Urb.Primaria; </v>
      </c>
      <c r="AF125" s="81">
        <v>21.17</v>
      </c>
      <c r="AG125" s="82" t="str">
        <f>CONCATENATE(COMMERCIALE!$A106,"; ",COMMERCIALE!$B106,"; ",COMMERCIALE!$C106,"; ")</f>
        <v>Zona D6; d.f.≥3; Urb.Primaria; </v>
      </c>
      <c r="AH125" s="83">
        <v>21.17</v>
      </c>
      <c r="AI125" s="84" t="str">
        <f>CONCATENATE(TURISMO!$A106,"; ",TURISMO!$B106,"; ",TURISMO!$C106,"; ")</f>
        <v>Zona D6; d.f.≥3; Urb.Primaria; </v>
      </c>
      <c r="AJ125" s="85">
        <v>12.06</v>
      </c>
    </row>
    <row r="126" spans="25:36" ht="14.25">
      <c r="Y126" s="92"/>
      <c r="AA126" s="78" t="str">
        <f>CONCATENATE(RESIDENZIALE!$A107,"; ",RESIDENZIALE!$B107,"; ",RESIDENZIALE!$C107,"; ")</f>
        <v>Zona C2a; 1≤d.f.≤3; Urb.Secondaria; </v>
      </c>
      <c r="AB126" s="79">
        <v>15</v>
      </c>
      <c r="AE126" s="80" t="str">
        <f>CONCATENATE(DIREZIONALE!$A107,"; ",DIREZIONALE!$B107,"; ",DIREZIONALE!$C107,"; ")</f>
        <v>Zona D6; d.f.≥3; Urb.Secondaria; </v>
      </c>
      <c r="AF126" s="81">
        <v>28.9</v>
      </c>
      <c r="AG126" s="82" t="str">
        <f>CONCATENATE(COMMERCIALE!$A107,"; ",COMMERCIALE!$B107,"; ",COMMERCIALE!$C107,"; ")</f>
        <v>Zona D6; d.f.≥3; Urb.Secondaria; </v>
      </c>
      <c r="AH126" s="83">
        <v>28.9</v>
      </c>
      <c r="AI126" s="84" t="str">
        <f>CONCATENATE(TURISMO!$A107,"; ",TURISMO!$B107,"; ",TURISMO!$C107,"; ")</f>
        <v>Zona D6; d.f.≥3; Urb.Secondaria; </v>
      </c>
      <c r="AJ126" s="85">
        <v>15.25</v>
      </c>
    </row>
    <row r="127" spans="25:36" ht="14.25">
      <c r="Y127" s="92"/>
      <c r="AA127" s="78" t="str">
        <f>CONCATENATE(RESIDENZIALE!$A108,"; ",RESIDENZIALE!$B108,"; ",RESIDENZIALE!$C108,"; ")</f>
        <v>Zona C2a; d.f.&lt;1; Urb.Primaria; </v>
      </c>
      <c r="AB127" s="79">
        <v>24.65</v>
      </c>
      <c r="AE127" s="80" t="str">
        <f>CONCATENATE(DIREZIONALE!$A108,"; ",DIREZIONALE!$B108,"; ",DIREZIONALE!$C108,"; ")</f>
        <v>Zona E; 1,5≤d.f.≤3; Urb.Primaria; </v>
      </c>
      <c r="AF127" s="81">
        <v>38.42</v>
      </c>
      <c r="AG127" s="82" t="str">
        <f>CONCATENATE(COMMERCIALE!$A108,"; ",COMMERCIALE!$B108,"; ",COMMERCIALE!$C108,"; ")</f>
        <v>Zona E; 1,5≤d.f.≤3; Urb.Primaria; </v>
      </c>
      <c r="AH127" s="83">
        <v>38.42</v>
      </c>
      <c r="AI127" s="84" t="str">
        <f>CONCATENATE(TURISMO!$A108,"; ",TURISMO!$B108,"; ",TURISMO!$C108,"; ")</f>
        <v>Zona E; 1,5≤d.f.≤3; Urb.Primaria; </v>
      </c>
      <c r="AJ127" s="85">
        <v>6.7</v>
      </c>
    </row>
    <row r="128" spans="27:36" ht="14.25">
      <c r="AA128" s="78" t="str">
        <f>CONCATENATE(RESIDENZIALE!$A109,"; ",RESIDENZIALE!$B109,"; ",RESIDENZIALE!$C109,"; ")</f>
        <v>Zona C2a; d.f.&lt;1; Urb.Secondaria; </v>
      </c>
      <c r="AB128" s="79">
        <v>15</v>
      </c>
      <c r="AE128" s="80" t="str">
        <f>CONCATENATE(DIREZIONALE!$A109,"; ",DIREZIONALE!$B109,"; ",DIREZIONALE!$C109,"; ")</f>
        <v>Zona E; 1,5≤d.f.≤3; Urb.Secondaria; </v>
      </c>
      <c r="AF128" s="81">
        <v>26.09</v>
      </c>
      <c r="AG128" s="82" t="str">
        <f>CONCATENATE(COMMERCIALE!$A109,"; ",COMMERCIALE!$B109,"; ",COMMERCIALE!$C109,"; ")</f>
        <v>Zona E; 1,5≤d.f.≤3; Urb.Secondaria; </v>
      </c>
      <c r="AH128" s="83">
        <v>26.09</v>
      </c>
      <c r="AI128" s="84" t="str">
        <f>CONCATENATE(TURISMO!$A109,"; ",TURISMO!$B109,"; ",TURISMO!$C109,"; ")</f>
        <v>Zona E; 1,5≤d.f.≤3; Urb.Secondaria; </v>
      </c>
      <c r="AJ128" s="85">
        <v>8.47</v>
      </c>
    </row>
    <row r="129" spans="27:36" ht="14.25">
      <c r="AA129" s="78" t="str">
        <f>CONCATENATE(RESIDENZIALE!$A110,"; ",RESIDENZIALE!$B110,"; ",RESIDENZIALE!$C110,"; ")</f>
        <v>Zona C2a; d.f.≥3; Urb.Primaria; </v>
      </c>
      <c r="AB129" s="79">
        <v>8.22</v>
      </c>
      <c r="AE129" s="80" t="str">
        <f>CONCATENATE(DIREZIONALE!$A110,"; ",DIREZIONALE!$B110,"; ",DIREZIONALE!$C110,"; ")</f>
        <v>Zona E; d.f.&lt;1,5; Urb.Primaria; </v>
      </c>
      <c r="AF129" s="81">
        <v>63.08</v>
      </c>
      <c r="AG129" s="82" t="str">
        <f>CONCATENATE(COMMERCIALE!$A110,"; ",COMMERCIALE!$B110,"; ",COMMERCIALE!$C110,"; ")</f>
        <v>Zona E; d.f.&lt;1,5; Urb.Primaria; </v>
      </c>
      <c r="AH129" s="83">
        <v>63.08</v>
      </c>
      <c r="AI129" s="84" t="str">
        <f>CONCATENATE(TURISMO!$A110,"; ",TURISMO!$B110,"; ",TURISMO!$C110,"; ")</f>
        <v>Zona E; d.f.&lt;1,5; Urb.Primaria; </v>
      </c>
      <c r="AJ129" s="85">
        <v>11.76</v>
      </c>
    </row>
    <row r="130" spans="27:36" ht="14.25">
      <c r="AA130" s="78" t="str">
        <f>CONCATENATE(RESIDENZIALE!$A111,"; ",RESIDENZIALE!$B111,"; ",RESIDENZIALE!$C111,"; ")</f>
        <v>Zona C2a; d.f.≥3; Urb.Secondaria; </v>
      </c>
      <c r="AB130" s="79">
        <v>15</v>
      </c>
      <c r="AE130" s="80" t="str">
        <f>CONCATENATE(DIREZIONALE!$A111,"; ",DIREZIONALE!$B111,"; ",DIREZIONALE!$C111,"; ")</f>
        <v>Zona E; d.f.&lt;1,5; Urb.Secondaria; </v>
      </c>
      <c r="AF130" s="81">
        <v>26.09</v>
      </c>
      <c r="AG130" s="82" t="str">
        <f>CONCATENATE(COMMERCIALE!$A111,"; ",COMMERCIALE!$B111,"; ",COMMERCIALE!$C111,"; ")</f>
        <v>Zona E; d.f.&lt;1,5; Urb.Secondaria; </v>
      </c>
      <c r="AH130" s="83">
        <v>26.09</v>
      </c>
      <c r="AI130" s="84" t="str">
        <f>CONCATENATE(TURISMO!$A111,"; ",TURISMO!$B111,"; ",TURISMO!$C111,"; ")</f>
        <v>Zona E; d.f.&lt;1,5; Urb.Secondaria; </v>
      </c>
      <c r="AJ130" s="85">
        <v>8.47</v>
      </c>
    </row>
    <row r="131" spans="27:36" ht="14.25">
      <c r="AA131" s="78" t="str">
        <f>CONCATENATE(RESIDENZIALE!$A112,"; ",RESIDENZIALE!$B112,"; ",RESIDENZIALE!$C112,"; ")</f>
        <v>Zona E; 1≤d.f.≤3; Urb.Primaria; </v>
      </c>
      <c r="AB131" s="79">
        <v>9.91</v>
      </c>
      <c r="AE131" s="80" t="str">
        <f>CONCATENATE(DIREZIONALE!$A112,"; ",DIREZIONALE!$B112,"; ",DIREZIONALE!$C112,"; ")</f>
        <v>Zona F; 1,5≤d.f.≤3; Urb.Primaria; </v>
      </c>
      <c r="AF131" s="81">
        <v>35.47</v>
      </c>
      <c r="AG131" s="82" t="str">
        <f>CONCATENATE(COMMERCIALE!$A112,"; ",COMMERCIALE!$B112,"; ",COMMERCIALE!$C112,"; ")</f>
        <v>Zona F; 1,5≤d.f.≤3; Urb.Primaria; </v>
      </c>
      <c r="AH131" s="83">
        <v>35.47</v>
      </c>
      <c r="AI131" s="84" t="str">
        <f>CONCATENATE(TURISMO!$A112,"; ",TURISMO!$B112,"; ",TURISMO!$C112,"; ")</f>
        <v>Zona F; 1,5≤d.f.≤3; Urb.Primaria; </v>
      </c>
      <c r="AJ131" s="85">
        <v>10.05</v>
      </c>
    </row>
    <row r="132" spans="25:36" ht="14.25">
      <c r="Y132" s="92"/>
      <c r="AA132" s="78" t="str">
        <f>CONCATENATE(RESIDENZIALE!$A113,"; ",RESIDENZIALE!$B113,"; ",RESIDENZIALE!$C113,"; ")</f>
        <v>Zona E; 1≤d.f.≤3; Urb.Secondaria; </v>
      </c>
      <c r="AB132" s="79">
        <v>12.69</v>
      </c>
      <c r="AE132" s="80" t="str">
        <f>CONCATENATE(DIREZIONALE!$A113,"; ",DIREZIONALE!$B113,"; ",DIREZIONALE!$C113,"; ")</f>
        <v>Zona F; 1,5≤d.f.≤3; Urb.Secondaria; </v>
      </c>
      <c r="AF132" s="81">
        <v>24.09</v>
      </c>
      <c r="AG132" s="82" t="str">
        <f>CONCATENATE(COMMERCIALE!$A113,"; ",COMMERCIALE!$B113,"; ",COMMERCIALE!$C113,"; ")</f>
        <v>Zona F; 1,5≤d.f.≤3; Urb.Secondaria; </v>
      </c>
      <c r="AH132" s="83">
        <v>24.09</v>
      </c>
      <c r="AI132" s="84" t="str">
        <f>CONCATENATE(TURISMO!$A113,"; ",TURISMO!$B113,"; ",TURISMO!$C113,"; ")</f>
        <v>Zona F; 1,5≤d.f.≤3; Urb.Secondaria; </v>
      </c>
      <c r="AJ132" s="85">
        <v>12.71</v>
      </c>
    </row>
    <row r="133" spans="25:36" ht="14.25">
      <c r="Y133" s="92"/>
      <c r="AA133" s="78" t="str">
        <f>CONCATENATE(RESIDENZIALE!$A114,"; ",RESIDENZIALE!$B114,"; ",RESIDENZIALE!$C114,"; ")</f>
        <v>Zona E; d.f.&lt;1; Urb.Primaria; </v>
      </c>
      <c r="AB133" s="79">
        <v>20.86</v>
      </c>
      <c r="AD133" s="1"/>
      <c r="AE133" s="80" t="str">
        <f>CONCATENATE(DIREZIONALE!$A114,"; ",DIREZIONALE!$B114,"; ",DIREZIONALE!$C114,"; ")</f>
        <v>Zona F; d.f.&lt;1,5; Urb.Primaria; </v>
      </c>
      <c r="AF133" s="81">
        <v>58.22</v>
      </c>
      <c r="AG133" s="82" t="str">
        <f>CONCATENATE(COMMERCIALE!$A114,"; ",COMMERCIALE!$B114,"; ",COMMERCIALE!$C114,"; ")</f>
        <v>Zona F; d.f.&lt;1,5; Urb.Primaria; </v>
      </c>
      <c r="AH133" s="83">
        <v>58.22</v>
      </c>
      <c r="AI133" s="84" t="str">
        <f>CONCATENATE(TURISMO!$A114,"; ",TURISMO!$B114,"; ",TURISMO!$C114,"; ")</f>
        <v>Zona F; d.f.&lt;1,5; Urb.Primaria; </v>
      </c>
      <c r="AJ133" s="85">
        <v>10.05</v>
      </c>
    </row>
    <row r="134" spans="27:36" ht="14.25">
      <c r="AA134" s="78" t="str">
        <f>CONCATENATE(RESIDENZIALE!$A115,"; ",RESIDENZIALE!$B115,"; ",RESIDENZIALE!$C115,"; ")</f>
        <v>Zona E; d.f.&lt;1; Urb.Secondaria; </v>
      </c>
      <c r="AB134" s="79">
        <v>12.69</v>
      </c>
      <c r="AD134" s="1"/>
      <c r="AE134" s="211" t="str">
        <f>CONCATENATE(DIREZIONALE!$A115,"; ",DIREZIONALE!$B115,"; ",DIREZIONALE!$C115,"; ")</f>
        <v>Zona F; d.f.&lt;1,5; Urb.Secondaria; </v>
      </c>
      <c r="AF134" s="212">
        <v>24.09</v>
      </c>
      <c r="AG134" s="102" t="str">
        <f>CONCATENATE(COMMERCIALE!$A115,"; ",COMMERCIALE!$B115,"; ",COMMERCIALE!$C115,"; ")</f>
        <v>Zona F; d.f.&lt;1,5; Urb.Secondaria; </v>
      </c>
      <c r="AH134" s="103">
        <v>24.09</v>
      </c>
      <c r="AI134" s="104" t="str">
        <f>CONCATENATE(TURISMO!$A115,"; ",TURISMO!$B115,"; ",TURISMO!$C115,"; ")</f>
        <v>Zona F; d.f.&lt;1,5; Urb.Secondaria; </v>
      </c>
      <c r="AJ134" s="105">
        <v>12.71</v>
      </c>
    </row>
    <row r="135" spans="27:38" ht="14.25">
      <c r="AA135" s="78" t="str">
        <f>CONCATENATE(RESIDENZIALE!$A116,"; ",RESIDENZIALE!$B116,"; ",RESIDENZIALE!$C116,"; ")</f>
        <v>Zona E; Impr. Agr. NON a titolo principale; Urb.Primaria; </v>
      </c>
      <c r="AB135" s="79">
        <v>10.43</v>
      </c>
      <c r="AD135" s="1"/>
      <c r="AH135" s="101"/>
      <c r="AI135" s="101"/>
      <c r="AJ135" s="101"/>
      <c r="AK135" s="101"/>
      <c r="AL135" s="101"/>
    </row>
    <row r="136" spans="27:36" ht="14.25">
      <c r="AA136" s="106" t="str">
        <f>CONCATENATE(RESIDENZIALE!$A117,"; ",RESIDENZIALE!$B117,"; ",RESIDENZIALE!$C117,"; ")</f>
        <v>Zona E; Impr. Agr. NON a titolo principale; Urb.Secondaria; </v>
      </c>
      <c r="AB136" s="107">
        <v>6.35</v>
      </c>
      <c r="AD136" s="1"/>
      <c r="AI136" s="101"/>
      <c r="AJ136" s="101"/>
    </row>
    <row r="137" spans="28:36" ht="14.25">
      <c r="AB137" s="100"/>
      <c r="AD137" s="1"/>
      <c r="AI137" s="101"/>
      <c r="AJ137" s="101"/>
    </row>
    <row r="138" spans="26:36" ht="14.25">
      <c r="Z138" s="17"/>
      <c r="AA138" s="17"/>
      <c r="AB138" s="369"/>
      <c r="AC138" s="17"/>
      <c r="AD138" s="1"/>
      <c r="AI138" s="101"/>
      <c r="AJ138" s="101"/>
    </row>
    <row r="139" spans="26:36" ht="14.25">
      <c r="Z139" s="17"/>
      <c r="AA139" s="369"/>
      <c r="AB139" s="369"/>
      <c r="AC139" s="17"/>
      <c r="AD139" s="1"/>
      <c r="AI139" s="101"/>
      <c r="AJ139" s="101"/>
    </row>
    <row r="140" spans="26:36" ht="14.25">
      <c r="Z140" s="17"/>
      <c r="AA140" s="369"/>
      <c r="AB140" s="369"/>
      <c r="AC140" s="17"/>
      <c r="AD140" s="1"/>
      <c r="AI140" s="101"/>
      <c r="AJ140" s="101"/>
    </row>
    <row r="141" spans="26:36" ht="18">
      <c r="Z141" s="374"/>
      <c r="AA141" s="17"/>
      <c r="AB141" s="369"/>
      <c r="AC141" s="17"/>
      <c r="AD141" s="1"/>
      <c r="AI141" s="101"/>
      <c r="AJ141" s="101"/>
    </row>
    <row r="142" spans="26:36" ht="14.25">
      <c r="Z142" s="17"/>
      <c r="AA142" s="17"/>
      <c r="AB142" s="369"/>
      <c r="AC142" s="17"/>
      <c r="AD142" s="1"/>
      <c r="AI142" s="101"/>
      <c r="AJ142" s="101"/>
    </row>
    <row r="143" spans="26:36" ht="14.25">
      <c r="Z143" s="17"/>
      <c r="AA143" s="17"/>
      <c r="AB143" s="369"/>
      <c r="AC143" s="17"/>
      <c r="AD143" s="1"/>
      <c r="AI143" s="101"/>
      <c r="AJ143" s="101"/>
    </row>
    <row r="144" spans="26:36" ht="14.25">
      <c r="Z144" s="17"/>
      <c r="AA144" s="17"/>
      <c r="AB144" s="369"/>
      <c r="AC144" s="17"/>
      <c r="AD144" s="1"/>
      <c r="AI144" s="101"/>
      <c r="AJ144" s="101"/>
    </row>
    <row r="145" spans="30:36" ht="14.25">
      <c r="AD145" s="1"/>
      <c r="AI145" s="101"/>
      <c r="AJ145" s="101"/>
    </row>
    <row r="146" spans="30:36" ht="14.25">
      <c r="AD146" s="1"/>
      <c r="AI146" s="101"/>
      <c r="AJ146" s="101"/>
    </row>
  </sheetData>
  <sheetProtection password="EB2D" sheet="1" selectLockedCells="1"/>
  <mergeCells count="55">
    <mergeCell ref="E68:F68"/>
    <mergeCell ref="U68:V68"/>
    <mergeCell ref="E70:F70"/>
    <mergeCell ref="U70:V70"/>
    <mergeCell ref="U44:V44"/>
    <mergeCell ref="E56:F56"/>
    <mergeCell ref="I56:J56"/>
    <mergeCell ref="M56:N56"/>
    <mergeCell ref="Q56:R56"/>
    <mergeCell ref="U56:V56"/>
    <mergeCell ref="E44:F44"/>
    <mergeCell ref="I44:J44"/>
    <mergeCell ref="M44:N44"/>
    <mergeCell ref="Q44:R44"/>
    <mergeCell ref="U20:V20"/>
    <mergeCell ref="E32:F32"/>
    <mergeCell ref="I32:J32"/>
    <mergeCell ref="M32:N32"/>
    <mergeCell ref="Q32:R32"/>
    <mergeCell ref="U32:V32"/>
    <mergeCell ref="E20:F20"/>
    <mergeCell ref="I20:J20"/>
    <mergeCell ref="M20:N20"/>
    <mergeCell ref="Q20:R20"/>
    <mergeCell ref="A15:D15"/>
    <mergeCell ref="E15:R16"/>
    <mergeCell ref="U8:V8"/>
    <mergeCell ref="S15:X15"/>
    <mergeCell ref="B18:D18"/>
    <mergeCell ref="E18:O18"/>
    <mergeCell ref="B9:C9"/>
    <mergeCell ref="U9:V9"/>
    <mergeCell ref="B11:C11"/>
    <mergeCell ref="E11:O11"/>
    <mergeCell ref="U11:V11"/>
    <mergeCell ref="P77:W81"/>
    <mergeCell ref="A2:D2"/>
    <mergeCell ref="E2:R3"/>
    <mergeCell ref="S2:X2"/>
    <mergeCell ref="B5:C5"/>
    <mergeCell ref="E5:O5"/>
    <mergeCell ref="B7:C8"/>
    <mergeCell ref="E7:O7"/>
    <mergeCell ref="U7:V7"/>
    <mergeCell ref="E8:O8"/>
    <mergeCell ref="B72:C72"/>
    <mergeCell ref="E72:F72"/>
    <mergeCell ref="U72:V72"/>
    <mergeCell ref="E74:F74"/>
    <mergeCell ref="U74:V74"/>
    <mergeCell ref="B82:O82"/>
    <mergeCell ref="P82:W82"/>
    <mergeCell ref="B76:O76"/>
    <mergeCell ref="P76:W76"/>
    <mergeCell ref="B77:O81"/>
  </mergeCells>
  <dataValidations count="8">
    <dataValidation allowBlank="1" showErrorMessage="1" promptTitle="Zona terr. omog." errorTitle="Dato errato" error="Attenzione!! E' stato immesso un dato errato" sqref="P11"/>
    <dataValidation type="list" allowBlank="1" showInputMessage="1" showErrorMessage="1" errorTitle="Dato errato" error="Attenzione!! E' stato immesso un dato errato" sqref="G20 W56 S56 O56 K56 G56 W44 S44 O44 K44 G44 W32 S32 O32 K32 G32 W20 S20 O20 K20">
      <formula1>'ONERI (foglio 3)'!#REF!</formula1>
    </dataValidation>
    <dataValidation type="list" allowBlank="1" showInputMessage="1" showErrorMessage="1" errorTitle="Dato errato" error="Attenzione!! E' stato immesso un dato errato" sqref="S68 S70">
      <formula1>'ONERI (foglio 3)'!#REF!</formula1>
    </dataValidation>
    <dataValidation type="list" allowBlank="1" showInputMessage="1" showErrorMessage="1" errorTitle="Dato errato" error="Attenzione!! E' stato immesso un dato errato" sqref="E18:O18">
      <formula1>'ONERI (foglio 3)'!#REF!</formula1>
    </dataValidation>
    <dataValidation type="list" allowBlank="1" showErrorMessage="1" promptTitle="Destinazione d'uso" prompt="Le descrizioni ammesse sono le seguenti:&#10;&#10;RESIDENZIALE&#10;AGRICOLTURA&#10;DIREZIONALE&#10;COMMERCIALE&#10;TURISMO&#10;ARTIGIANATO&#10;INDUSTRIA&#10;&#10;(Selezionare la destinazione dal menù a tendina)" errorTitle="Dato errato" error="Attenzione!! E' stato immesso un dato errato" sqref="E5:P5">
      <formula1>$Z$21:$Z$27</formula1>
    </dataValidation>
    <dataValidation type="list" allowBlank="1" showErrorMessage="1" promptTitle="Zona terr. omog." errorTitle="Dato errato" error="Attenzione!! E' stato immesso un dato errato" sqref="E8:O8">
      <formula1>IF($E$5="RESIDENZIALE",AA21:AA136,IF($E5="AGRICOLTURA",AC21:AC80,IF($E$5="DIREZIONALE",AE21:AE134,IF($E$5="COMMERCIALE",AG21:AG134,IF($E$5="TURISMO",AI21:AI134,IF($E$5="ARTIGIANATO",AK21:AK80,IF($E$5="INDUSTRIA",AN21:AN80)))))))</formula1>
    </dataValidation>
    <dataValidation type="list" allowBlank="1" showErrorMessage="1" promptTitle="Zona terr. omog." errorTitle="Dato errato" error="Attenzione!! E' stato immesso un dato errato" sqref="E7:O7">
      <formula1>IF($E$5="RESIDENZIALE",AA21:AA136,IF($E5="AGRICOLTURA",AC21:AC80,IF($E$5="DIREZIONALE",AE21:AE134,IF($E$5="COMMERCIALE",AG21:AG134,IF($E$5="TURISMO",AI21:AI134,IF($E$5="ARTIGIANATO",AK21:AK80,IF($E$5="INDUSTRIA",AN21:AN80)))))))</formula1>
    </dataValidation>
    <dataValidation type="list" allowBlank="1" showErrorMessage="1" promptTitle="Zona terr. omog." errorTitle="Dato errato" error="Attenzione!! E' stato immesso un dato errato" sqref="E11:O11">
      <formula1>IF($B$11="MONETIZZAZIONE STANDARD",$AQ$21:$AQ$23,)</formula1>
    </dataValidation>
  </dataValidations>
  <printOptions horizontalCentered="1"/>
  <pageMargins left="0.3937007874015748" right="0.3937007874015748" top="1.1811023622047245" bottom="0.8267716535433072" header="0.5905511811023623" footer="0.31496062992125984"/>
  <pageSetup horizontalDpi="300" verticalDpi="300" orientation="landscape" paperSize="9" scale="68" r:id="rId4"/>
  <headerFooter alignWithMargins="0">
    <oddHeader>&amp;C&amp;"Arial,Grassetto"&amp;14CONTRIBUTO CONCESSORIO
DETERMINAZIONE DEGLI ONERI DI URBANIZZAZIONE&amp;R&amp;"Arial,Corsivo" release 2.0</oddHeader>
    <oddFooter>&amp;L&amp;D&amp;C&amp;9Comune di MIRANO - 3° Settore - Pianificazione, Uso e Tutela del Territorio
Servizio Edilizia Privata
C.F. 82002010278 - P.I. 00649390275
Segreteria: tel. +39-041-57.98.456/467/481 fax +39-041-57.98.410&amp;R&amp;P di &amp;N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8">
    <tabColor indexed="31"/>
  </sheetPr>
  <dimension ref="A1:AR146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2.7109375" style="1" customWidth="1"/>
    <col min="2" max="2" width="29.7109375" style="1" customWidth="1"/>
    <col min="3" max="3" width="4.00390625" style="1" customWidth="1"/>
    <col min="4" max="4" width="4.421875" style="1" customWidth="1"/>
    <col min="5" max="6" width="7.7109375" style="21" customWidth="1"/>
    <col min="7" max="8" width="5.7109375" style="21" customWidth="1"/>
    <col min="9" max="10" width="7.7109375" style="1" customWidth="1"/>
    <col min="11" max="12" width="5.7109375" style="1" customWidth="1"/>
    <col min="13" max="14" width="7.7109375" style="1" customWidth="1"/>
    <col min="15" max="16" width="5.7109375" style="1" customWidth="1"/>
    <col min="17" max="18" width="7.7109375" style="1" customWidth="1"/>
    <col min="19" max="19" width="5.7109375" style="1" customWidth="1"/>
    <col min="20" max="20" width="5.8515625" style="1" customWidth="1"/>
    <col min="21" max="22" width="7.7109375" style="1" customWidth="1"/>
    <col min="23" max="24" width="5.7109375" style="1" customWidth="1"/>
    <col min="25" max="25" width="8.00390625" style="1" hidden="1" customWidth="1"/>
    <col min="26" max="26" width="41.7109375" style="1" hidden="1" customWidth="1"/>
    <col min="27" max="27" width="57.140625" style="1" hidden="1" customWidth="1"/>
    <col min="28" max="28" width="12.28125" style="2" hidden="1" customWidth="1"/>
    <col min="29" max="29" width="33.421875" style="1" hidden="1" customWidth="1"/>
    <col min="30" max="30" width="9.140625" style="2" hidden="1" customWidth="1"/>
    <col min="31" max="31" width="39.140625" style="1" hidden="1" customWidth="1"/>
    <col min="32" max="32" width="0" style="1" hidden="1" customWidth="1"/>
    <col min="33" max="33" width="39.140625" style="1" hidden="1" customWidth="1"/>
    <col min="34" max="34" width="0" style="1" hidden="1" customWidth="1"/>
    <col min="35" max="35" width="39.140625" style="1" hidden="1" customWidth="1"/>
    <col min="36" max="36" width="0" style="1" hidden="1" customWidth="1"/>
    <col min="37" max="37" width="38.140625" style="1" hidden="1" customWidth="1"/>
    <col min="38" max="39" width="0" style="1" hidden="1" customWidth="1"/>
    <col min="40" max="40" width="38.140625" style="1" hidden="1" customWidth="1"/>
    <col min="41" max="42" width="0" style="1" hidden="1" customWidth="1"/>
    <col min="43" max="43" width="48.7109375" style="1" hidden="1" customWidth="1"/>
    <col min="44" max="44" width="16.7109375" style="1" hidden="1" customWidth="1"/>
    <col min="45" max="45" width="0" style="1" hidden="1" customWidth="1"/>
    <col min="46" max="16384" width="9.140625" style="1" customWidth="1"/>
  </cols>
  <sheetData>
    <row r="1" spans="1:24" ht="15" customHeight="1" thickBot="1">
      <c r="A1" s="17"/>
      <c r="B1" s="19"/>
      <c r="C1" s="19"/>
      <c r="D1" s="19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5" customHeight="1" thickBot="1">
      <c r="A2" s="513" t="s">
        <v>84</v>
      </c>
      <c r="B2" s="513"/>
      <c r="C2" s="513"/>
      <c r="D2" s="514"/>
      <c r="E2" s="456" t="s">
        <v>323</v>
      </c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8"/>
      <c r="S2" s="517"/>
      <c r="T2" s="518"/>
      <c r="U2" s="518"/>
      <c r="V2" s="518"/>
      <c r="W2" s="518"/>
      <c r="X2" s="518"/>
    </row>
    <row r="3" spans="1:24" ht="8.25" customHeight="1" thickBot="1" thickTop="1">
      <c r="A3" s="4"/>
      <c r="B3" s="5"/>
      <c r="C3" s="5"/>
      <c r="D3" s="168"/>
      <c r="E3" s="459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1"/>
      <c r="S3" s="5"/>
      <c r="T3" s="5"/>
      <c r="U3" s="5"/>
      <c r="V3" s="5"/>
      <c r="W3" s="5"/>
      <c r="X3" s="6"/>
    </row>
    <row r="4" spans="1:24" ht="19.5" customHeight="1">
      <c r="A4" s="7"/>
      <c r="B4" s="8"/>
      <c r="C4" s="8"/>
      <c r="D4" s="8"/>
      <c r="E4" s="9"/>
      <c r="F4" s="9"/>
      <c r="G4" s="9"/>
      <c r="H4" s="9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10"/>
    </row>
    <row r="5" spans="1:24" ht="19.5" customHeight="1" thickBot="1">
      <c r="A5" s="7"/>
      <c r="B5" s="474" t="s">
        <v>85</v>
      </c>
      <c r="C5" s="474"/>
      <c r="D5" s="201"/>
      <c r="E5" s="519" t="s">
        <v>10</v>
      </c>
      <c r="F5" s="520"/>
      <c r="G5" s="520"/>
      <c r="H5" s="520"/>
      <c r="I5" s="520"/>
      <c r="J5" s="520"/>
      <c r="K5" s="520"/>
      <c r="L5" s="520"/>
      <c r="M5" s="520"/>
      <c r="N5" s="520"/>
      <c r="O5" s="521"/>
      <c r="P5" s="205"/>
      <c r="Q5" s="8"/>
      <c r="R5" s="8"/>
      <c r="S5" s="8"/>
      <c r="T5" s="8"/>
      <c r="U5" s="8"/>
      <c r="V5" s="8"/>
      <c r="W5" s="8"/>
      <c r="X5" s="10"/>
    </row>
    <row r="6" spans="1:24" ht="15" customHeight="1" thickTop="1">
      <c r="A6" s="7"/>
      <c r="B6" s="8"/>
      <c r="C6" s="8"/>
      <c r="D6" s="8"/>
      <c r="E6" s="9"/>
      <c r="F6" s="9"/>
      <c r="G6" s="9"/>
      <c r="H6" s="9"/>
      <c r="I6" s="20"/>
      <c r="J6" s="20"/>
      <c r="K6" s="20"/>
      <c r="L6" s="20"/>
      <c r="M6" s="20"/>
      <c r="N6" s="20"/>
      <c r="O6" s="20"/>
      <c r="P6" s="20"/>
      <c r="Q6" s="200"/>
      <c r="R6" s="200"/>
      <c r="S6" s="20"/>
      <c r="T6" s="20"/>
      <c r="U6" s="20"/>
      <c r="V6" s="20"/>
      <c r="W6" s="20"/>
      <c r="X6" s="10"/>
    </row>
    <row r="7" spans="1:24" ht="19.5" customHeight="1">
      <c r="A7" s="7"/>
      <c r="B7" s="506" t="s">
        <v>86</v>
      </c>
      <c r="C7" s="506"/>
      <c r="D7" s="12"/>
      <c r="E7" s="522" t="s">
        <v>269</v>
      </c>
      <c r="F7" s="523"/>
      <c r="G7" s="523"/>
      <c r="H7" s="523"/>
      <c r="I7" s="523"/>
      <c r="J7" s="523"/>
      <c r="K7" s="523"/>
      <c r="L7" s="523"/>
      <c r="M7" s="523"/>
      <c r="N7" s="523"/>
      <c r="O7" s="524"/>
      <c r="P7" s="206"/>
      <c r="Q7" s="200"/>
      <c r="R7" s="59" t="str">
        <f>IF($E$5="RESIDENZIALE","Euro / mc",IF($E$5="AGRICOLTURA","Euro / mq",IF($E$5="DIREZIONALE","Euro / mq",IF($E$5="COMMERCIALE","Euro / mq",IF($E$5="TURISMO","Euro / mc",IF($E$5="ARTIGIANATO","Euro / mq",IF($E$5="INDUSTRIA","Euro / mq")))))))</f>
        <v>Euro / mc</v>
      </c>
      <c r="S7" s="20"/>
      <c r="T7" s="23"/>
      <c r="U7" s="515">
        <f>IF($E$5="RESIDENZIALE",VLOOKUP($E7,$AA21:$AB136,2),IF($E$5="AGRICOLTURA",VLOOKUP($E7,$AC21:$AD80,2),IF($E$5="DIREZIONALE",VLOOKUP($E7,$AE21:$AF134,2),IF($E$5="COMMERCIALE",VLOOKUP($E7,$AG21:$AH134,2),IF($E$5="TURISMO",VLOOKUP($E7,$AI21:$AJ134,2),IF($E$5="ARTIGIANATO",VLOOKUP($E7,$AK21:$AL80,2),IF($E$5="INDUSTRIA",VLOOKUP($E7,$AN21:$AO80,2))))))))</f>
        <v>4.26</v>
      </c>
      <c r="V7" s="516"/>
      <c r="W7" s="185"/>
      <c r="X7" s="10"/>
    </row>
    <row r="8" spans="1:24" ht="19.5" customHeight="1" thickBot="1">
      <c r="A8" s="7"/>
      <c r="B8" s="506"/>
      <c r="C8" s="506"/>
      <c r="D8" s="12"/>
      <c r="E8" s="525" t="s">
        <v>269</v>
      </c>
      <c r="F8" s="526"/>
      <c r="G8" s="526"/>
      <c r="H8" s="526"/>
      <c r="I8" s="526"/>
      <c r="J8" s="526"/>
      <c r="K8" s="526"/>
      <c r="L8" s="526"/>
      <c r="M8" s="526"/>
      <c r="N8" s="526"/>
      <c r="O8" s="527"/>
      <c r="P8" s="207"/>
      <c r="Q8" s="200"/>
      <c r="R8" s="59" t="str">
        <f>IF($E$5="RESIDENZIALE","Euro / mc",IF($E$5="AGRICOLTURA","Euro / mq",IF($E$5="DIREZIONALE","Euro / mq",IF($E$5="COMMERCIALE","Euro / mq",IF($E$5="TURISMO","Euro / mc",IF($E$5="ARTIGIANATO","Euro / mq",IF($E$5="INDUSTRIA","Euro / mq")))))))</f>
        <v>Euro / mc</v>
      </c>
      <c r="S8" s="20"/>
      <c r="T8" s="23"/>
      <c r="U8" s="515">
        <f>IF($E$5="RESIDENZIALE",VLOOKUP($E8,$AA21:$AB136,2),IF($E$5="AGRICOLTURA",VLOOKUP($E8,$AC21:$AD80,2),IF($E$5="DIREZIONALE",VLOOKUP($E8,$AE21:$AF134,2),IF($E$5="COMMERCIALE",VLOOKUP($E8,$AG21:$AH134,2),IF($E$5="TURISMO",VLOOKUP($E8,$AI21:$AJ134,2),IF($E$5="ARTIGIANATO",VLOOKUP($E8,$AK21:$AL80,2),IF($E$5="INDUSTRIA",VLOOKUP($E8,$AN21:$AO80,2))))))))</f>
        <v>4.26</v>
      </c>
      <c r="V8" s="516"/>
      <c r="W8" s="185"/>
      <c r="X8" s="10"/>
    </row>
    <row r="9" spans="1:24" ht="19.5" customHeight="1" thickBot="1" thickTop="1">
      <c r="A9" s="7"/>
      <c r="B9" s="474" t="s">
        <v>104</v>
      </c>
      <c r="C9" s="474"/>
      <c r="D9" s="12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200"/>
      <c r="R9" s="59" t="s">
        <v>105</v>
      </c>
      <c r="S9" s="20"/>
      <c r="T9" s="23"/>
      <c r="U9" s="501">
        <f>IF($E$5="ARTIGIANATO",VLOOKUP($E$7,#REF!,3),IF($E$5="INDUSTRIA",VLOOKUP($E$7,#REF!,3),0))</f>
        <v>0</v>
      </c>
      <c r="V9" s="502"/>
      <c r="W9" s="185"/>
      <c r="X9" s="10"/>
    </row>
    <row r="10" spans="1:24" ht="12" customHeight="1" thickBot="1">
      <c r="A10" s="7"/>
      <c r="B10" s="8"/>
      <c r="C10" s="8"/>
      <c r="D10" s="8"/>
      <c r="E10" s="9"/>
      <c r="F10" s="9"/>
      <c r="G10" s="9"/>
      <c r="H10" s="9"/>
      <c r="I10" s="20"/>
      <c r="J10" s="20"/>
      <c r="K10" s="20"/>
      <c r="L10" s="20"/>
      <c r="M10" s="20"/>
      <c r="N10" s="20"/>
      <c r="O10" s="20"/>
      <c r="P10" s="20"/>
      <c r="Q10" s="200"/>
      <c r="R10" s="203"/>
      <c r="S10" s="20"/>
      <c r="T10" s="20"/>
      <c r="U10" s="20"/>
      <c r="V10" s="20"/>
      <c r="W10" s="20"/>
      <c r="X10" s="10"/>
    </row>
    <row r="11" spans="1:24" ht="19.5" customHeight="1" thickBot="1" thickTop="1">
      <c r="A11" s="7"/>
      <c r="B11" s="530" t="s">
        <v>70</v>
      </c>
      <c r="C11" s="531"/>
      <c r="D11" s="201"/>
      <c r="E11" s="519" t="s">
        <v>418</v>
      </c>
      <c r="F11" s="520"/>
      <c r="G11" s="520"/>
      <c r="H11" s="520"/>
      <c r="I11" s="520"/>
      <c r="J11" s="520"/>
      <c r="K11" s="520"/>
      <c r="L11" s="520"/>
      <c r="M11" s="520"/>
      <c r="N11" s="520"/>
      <c r="O11" s="521"/>
      <c r="P11" s="205"/>
      <c r="Q11" s="200"/>
      <c r="R11" s="59" t="s">
        <v>105</v>
      </c>
      <c r="S11" s="20"/>
      <c r="T11" s="23"/>
      <c r="U11" s="501">
        <f>IF($B$11="MONETIZZAZIONE STANDARD",VLOOKUP($E$11,AQ21:AR23,2))</f>
        <v>0</v>
      </c>
      <c r="V11" s="502"/>
      <c r="W11" s="185"/>
      <c r="X11" s="10"/>
    </row>
    <row r="12" spans="1:24" ht="15" customHeight="1" thickBot="1" thickTop="1">
      <c r="A12" s="13"/>
      <c r="B12" s="14"/>
      <c r="C12" s="14"/>
      <c r="D12" s="14"/>
      <c r="E12" s="15"/>
      <c r="F12" s="15"/>
      <c r="G12" s="15"/>
      <c r="H12" s="15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6"/>
    </row>
    <row r="13" ht="12" customHeight="1" thickTop="1">
      <c r="Z13" s="22"/>
    </row>
    <row r="14" ht="12" customHeight="1" thickBot="1">
      <c r="Z14" s="22"/>
    </row>
    <row r="15" spans="1:24" ht="15" thickBot="1">
      <c r="A15" s="513" t="s">
        <v>84</v>
      </c>
      <c r="B15" s="513"/>
      <c r="C15" s="513"/>
      <c r="D15" s="514"/>
      <c r="E15" s="456" t="s">
        <v>90</v>
      </c>
      <c r="F15" s="457"/>
      <c r="G15" s="457"/>
      <c r="H15" s="457"/>
      <c r="I15" s="457"/>
      <c r="J15" s="457"/>
      <c r="K15" s="457"/>
      <c r="L15" s="457"/>
      <c r="M15" s="457"/>
      <c r="N15" s="457"/>
      <c r="O15" s="457"/>
      <c r="P15" s="457"/>
      <c r="Q15" s="457"/>
      <c r="R15" s="458"/>
      <c r="S15" s="518"/>
      <c r="T15" s="518"/>
      <c r="U15" s="518"/>
      <c r="V15" s="518"/>
      <c r="W15" s="518"/>
      <c r="X15" s="518"/>
    </row>
    <row r="16" spans="1:24" ht="8.25" customHeight="1" thickBot="1" thickTop="1">
      <c r="A16" s="4"/>
      <c r="B16" s="5"/>
      <c r="C16" s="5"/>
      <c r="D16" s="168"/>
      <c r="E16" s="459"/>
      <c r="F16" s="460"/>
      <c r="G16" s="460"/>
      <c r="H16" s="460"/>
      <c r="I16" s="460"/>
      <c r="J16" s="460"/>
      <c r="K16" s="460"/>
      <c r="L16" s="460"/>
      <c r="M16" s="460"/>
      <c r="N16" s="460"/>
      <c r="O16" s="460"/>
      <c r="P16" s="460"/>
      <c r="Q16" s="460"/>
      <c r="R16" s="461"/>
      <c r="S16" s="5"/>
      <c r="T16" s="5"/>
      <c r="U16" s="5"/>
      <c r="V16" s="5"/>
      <c r="W16" s="5"/>
      <c r="X16" s="6"/>
    </row>
    <row r="17" spans="1:24" ht="14.25">
      <c r="A17" s="7"/>
      <c r="B17" s="8"/>
      <c r="C17" s="8"/>
      <c r="D17" s="8"/>
      <c r="E17" s="9"/>
      <c r="F17" s="9"/>
      <c r="G17" s="9"/>
      <c r="H17" s="9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10"/>
    </row>
    <row r="18" spans="1:24" ht="19.5" customHeight="1" thickBot="1">
      <c r="A18" s="7"/>
      <c r="B18" s="474" t="s">
        <v>87</v>
      </c>
      <c r="C18" s="474"/>
      <c r="D18" s="474"/>
      <c r="E18" s="519" t="s">
        <v>389</v>
      </c>
      <c r="F18" s="520"/>
      <c r="G18" s="520"/>
      <c r="H18" s="520"/>
      <c r="I18" s="520"/>
      <c r="J18" s="520"/>
      <c r="K18" s="520"/>
      <c r="L18" s="520"/>
      <c r="M18" s="520"/>
      <c r="N18" s="520"/>
      <c r="O18" s="521"/>
      <c r="P18" s="205"/>
      <c r="Q18" s="20"/>
      <c r="R18" s="11" t="s">
        <v>89</v>
      </c>
      <c r="S18" s="11"/>
      <c r="T18" s="23"/>
      <c r="U18" s="386" t="str">
        <f>IF($E$18="RISTRUTTURAZIONE A","20",IF($E$18="RISTRUTTURAZIONE B","80",IF($E$18="RISTRUTTURAZIONE C","50",IF($E$18="RISTRUTTURAZIONE D","20",IF($E$18="NUOVA COSTRUZIONE/AMPLIAMENTO","100")))))</f>
        <v>100</v>
      </c>
      <c r="V18" s="186"/>
      <c r="W18" s="186"/>
      <c r="X18" s="10"/>
    </row>
    <row r="19" spans="1:44" ht="17.25" customHeight="1" thickTop="1">
      <c r="A19" s="7"/>
      <c r="B19" s="12"/>
      <c r="C19" s="12"/>
      <c r="D19" s="12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0"/>
      <c r="AA19" s="24" t="s">
        <v>26</v>
      </c>
      <c r="AB19" s="25"/>
      <c r="AC19" s="26" t="s">
        <v>25</v>
      </c>
      <c r="AD19" s="27"/>
      <c r="AE19" s="28" t="s">
        <v>29</v>
      </c>
      <c r="AF19" s="29"/>
      <c r="AG19" s="30" t="s">
        <v>30</v>
      </c>
      <c r="AH19" s="31"/>
      <c r="AI19" s="32" t="s">
        <v>31</v>
      </c>
      <c r="AJ19" s="33"/>
      <c r="AK19" s="34" t="s">
        <v>32</v>
      </c>
      <c r="AL19" s="35"/>
      <c r="AM19" s="36" t="s">
        <v>33</v>
      </c>
      <c r="AN19" s="37" t="s">
        <v>34</v>
      </c>
      <c r="AO19" s="38"/>
      <c r="AP19" s="39" t="s">
        <v>33</v>
      </c>
      <c r="AQ19" s="40" t="s">
        <v>35</v>
      </c>
      <c r="AR19" s="41"/>
    </row>
    <row r="20" spans="1:44" ht="15" customHeight="1" thickBot="1">
      <c r="A20" s="7"/>
      <c r="B20" s="20"/>
      <c r="C20" s="20"/>
      <c r="D20" s="20"/>
      <c r="E20" s="454" t="s">
        <v>310</v>
      </c>
      <c r="F20" s="454"/>
      <c r="G20" s="382" t="s">
        <v>255</v>
      </c>
      <c r="H20" s="170"/>
      <c r="I20" s="454" t="s">
        <v>310</v>
      </c>
      <c r="J20" s="486"/>
      <c r="K20" s="382" t="s">
        <v>255</v>
      </c>
      <c r="L20" s="170"/>
      <c r="M20" s="454" t="s">
        <v>310</v>
      </c>
      <c r="N20" s="454"/>
      <c r="O20" s="382" t="s">
        <v>255</v>
      </c>
      <c r="P20" s="170"/>
      <c r="Q20" s="454" t="s">
        <v>310</v>
      </c>
      <c r="R20" s="454"/>
      <c r="S20" s="382" t="s">
        <v>255</v>
      </c>
      <c r="T20" s="170"/>
      <c r="U20" s="454" t="s">
        <v>310</v>
      </c>
      <c r="V20" s="454"/>
      <c r="W20" s="382" t="s">
        <v>255</v>
      </c>
      <c r="X20" s="10"/>
      <c r="Z20" s="42" t="s">
        <v>9</v>
      </c>
      <c r="AA20" s="43" t="s">
        <v>21</v>
      </c>
      <c r="AB20" s="44" t="s">
        <v>22</v>
      </c>
      <c r="AC20" s="45" t="s">
        <v>23</v>
      </c>
      <c r="AD20" s="46" t="s">
        <v>24</v>
      </c>
      <c r="AE20" s="47" t="s">
        <v>21</v>
      </c>
      <c r="AF20" s="48" t="s">
        <v>24</v>
      </c>
      <c r="AG20" s="49" t="s">
        <v>21</v>
      </c>
      <c r="AH20" s="50" t="s">
        <v>24</v>
      </c>
      <c r="AI20" s="51" t="s">
        <v>21</v>
      </c>
      <c r="AJ20" s="52" t="s">
        <v>22</v>
      </c>
      <c r="AK20" s="53" t="s">
        <v>21</v>
      </c>
      <c r="AL20" s="54" t="s">
        <v>24</v>
      </c>
      <c r="AM20" s="54" t="s">
        <v>24</v>
      </c>
      <c r="AN20" s="55" t="s">
        <v>21</v>
      </c>
      <c r="AO20" s="56" t="s">
        <v>24</v>
      </c>
      <c r="AP20" s="56" t="s">
        <v>24</v>
      </c>
      <c r="AQ20" s="57" t="s">
        <v>36</v>
      </c>
      <c r="AR20" s="58" t="s">
        <v>24</v>
      </c>
    </row>
    <row r="21" spans="1:44" ht="15" customHeight="1" thickTop="1">
      <c r="A21" s="7"/>
      <c r="B21" s="20"/>
      <c r="C21" s="20"/>
      <c r="D21" s="20"/>
      <c r="E21" s="189" t="s">
        <v>112</v>
      </c>
      <c r="F21" s="189" t="s">
        <v>113</v>
      </c>
      <c r="G21" s="189" t="s">
        <v>186</v>
      </c>
      <c r="H21" s="170"/>
      <c r="I21" s="189" t="s">
        <v>112</v>
      </c>
      <c r="J21" s="189" t="s">
        <v>113</v>
      </c>
      <c r="K21" s="189" t="s">
        <v>186</v>
      </c>
      <c r="L21" s="170"/>
      <c r="M21" s="189" t="s">
        <v>112</v>
      </c>
      <c r="N21" s="189" t="s">
        <v>113</v>
      </c>
      <c r="O21" s="189" t="s">
        <v>186</v>
      </c>
      <c r="P21" s="170"/>
      <c r="Q21" s="189" t="s">
        <v>112</v>
      </c>
      <c r="R21" s="189" t="s">
        <v>113</v>
      </c>
      <c r="S21" s="189" t="s">
        <v>186</v>
      </c>
      <c r="T21" s="170"/>
      <c r="U21" s="189" t="s">
        <v>112</v>
      </c>
      <c r="V21" s="189" t="s">
        <v>113</v>
      </c>
      <c r="W21" s="189" t="s">
        <v>186</v>
      </c>
      <c r="X21" s="10"/>
      <c r="Z21" s="60" t="s">
        <v>10</v>
      </c>
      <c r="AA21" s="61" t="str">
        <f>CONCATENATE(RESIDENZIALE!$A2,"; ",RESIDENZIALE!$B2,"; ",RESIDENZIALE!$C2,"; ")</f>
        <v>Zona A; 1≤d.f.≤3; Urb.Primaria; </v>
      </c>
      <c r="AB21" s="62">
        <v>4.26</v>
      </c>
      <c r="AC21" s="63" t="str">
        <f>CONCATENATE(AGRICOLTURA!$A2,"; ",AGRICOLTURA!$B2,"; ")</f>
        <v>Zona A; Urb.Primaria; </v>
      </c>
      <c r="AD21" s="64">
        <v>19.43</v>
      </c>
      <c r="AE21" s="65" t="str">
        <f>CONCATENATE(DIREZIONALE!$A2,"; ",DIREZIONALE!$B2,"; ",DIREZIONALE!$C2,"; ")</f>
        <v>Zona A; 1,5≤d.f.≤3; Urb.Primaria; </v>
      </c>
      <c r="AF21" s="66">
        <v>42.56</v>
      </c>
      <c r="AG21" s="67" t="str">
        <f>CONCATENATE(COMMERCIALE!$A2,"; ",COMMERCIALE!$B2,"; ",COMMERCIALE!$C2,"; ")</f>
        <v>Zona A; 1,5≤d.f.≤3; Urb.Primaria; </v>
      </c>
      <c r="AH21" s="68">
        <v>35.47</v>
      </c>
      <c r="AI21" s="69" t="str">
        <f>CONCATENATE(TURISMO!$A2,"; ",TURISMO!$B2,"; ",TURISMO!$C2,"; ")</f>
        <v>Zona A; 1,5≤d.f.≤3; Urb.Primaria; </v>
      </c>
      <c r="AJ21" s="70">
        <v>10.05</v>
      </c>
      <c r="AK21" s="71" t="str">
        <f>CONCATENATE(ARTIGIANATO!$A2,"; ",ARTIGIANATO!$B2,"; ")</f>
        <v>Zona A; Urb.Primaria; </v>
      </c>
      <c r="AL21" s="72">
        <v>7.47</v>
      </c>
      <c r="AM21" s="72">
        <v>6.92</v>
      </c>
      <c r="AN21" s="73" t="str">
        <f>CONCATENATE(INDUSTRIA!$A2,"; ",INDUSTRIA!$B2,"; ")</f>
        <v>Zona A; Urb.Primaria; </v>
      </c>
      <c r="AO21" s="74">
        <v>24.28</v>
      </c>
      <c r="AP21" s="74">
        <v>6.92</v>
      </c>
      <c r="AQ21" s="75" t="str">
        <f>CONCATENATE('MONETIZZAZIONE STANDARD'!$A2,"; ")</f>
        <v>Altre zone (MIRANO e altre località); </v>
      </c>
      <c r="AR21" s="76">
        <f>'MONETIZZAZIONE STANDARD'!$B2</f>
        <v>117.45</v>
      </c>
    </row>
    <row r="22" spans="1:44" ht="15" customHeight="1">
      <c r="A22" s="7"/>
      <c r="B22" s="59" t="s">
        <v>96</v>
      </c>
      <c r="C22" s="59"/>
      <c r="D22" s="173"/>
      <c r="E22" s="187"/>
      <c r="F22" s="187"/>
      <c r="G22" s="187"/>
      <c r="H22" s="208">
        <f>(E22+(F22*0.6))*G22</f>
        <v>0</v>
      </c>
      <c r="I22" s="187"/>
      <c r="J22" s="187"/>
      <c r="K22" s="187"/>
      <c r="L22" s="208">
        <f>(I22+(J22*0.6))*K22</f>
        <v>0</v>
      </c>
      <c r="M22" s="187"/>
      <c r="N22" s="187"/>
      <c r="O22" s="187"/>
      <c r="P22" s="208">
        <f>(M22+(N22*0.6))*O22</f>
        <v>0</v>
      </c>
      <c r="Q22" s="187"/>
      <c r="R22" s="187"/>
      <c r="S22" s="187"/>
      <c r="T22" s="208">
        <f>(Q22+(R22*0.6))*S22</f>
        <v>0</v>
      </c>
      <c r="U22" s="187"/>
      <c r="V22" s="187"/>
      <c r="W22" s="187"/>
      <c r="X22" s="209">
        <f>(U22+(V22*0.6))*W22</f>
        <v>0</v>
      </c>
      <c r="Z22" s="77" t="s">
        <v>11</v>
      </c>
      <c r="AA22" s="78" t="str">
        <f>CONCATENATE(RESIDENZIALE!$A3,"; ",RESIDENZIALE!$B3,"; ",RESIDENZIALE!$C3,"; ")</f>
        <v>Zona A; 1≤d.f.≤3; Urb.Secondaria; </v>
      </c>
      <c r="AB22" s="79">
        <v>5.45</v>
      </c>
      <c r="AC22" s="216" t="str">
        <f>CONCATENATE(AGRICOLTURA!$A3,"; ",AGRICOLTURA!$B3,"; ")</f>
        <v>Zona A; Urb.Secondaria; </v>
      </c>
      <c r="AD22" s="217">
        <v>2.43</v>
      </c>
      <c r="AE22" s="80" t="str">
        <f>CONCATENATE(DIREZIONALE!$A3,"; ",DIREZIONALE!$B3,"; ",DIREZIONALE!$C3,"; ")</f>
        <v>Zona A; 1,5≤d.f.≤3; Urb.Secondaria; </v>
      </c>
      <c r="AF22" s="81">
        <v>28.9</v>
      </c>
      <c r="AG22" s="82" t="str">
        <f>CONCATENATE(COMMERCIALE!$A3,"; ",COMMERCIALE!$B3,"; ",COMMERCIALE!$C3,"; ")</f>
        <v>Zona A; 1,5≤d.f.≤3; Urb.Secondaria; </v>
      </c>
      <c r="AH22" s="83">
        <v>24.09</v>
      </c>
      <c r="AI22" s="84" t="str">
        <f>CONCATENATE(TURISMO!$A3,"; ",TURISMO!$B3,"; ",TURISMO!$C3,"; ")</f>
        <v>Zona A; 1,5≤d.f.≤3; Urb.Secondaria; </v>
      </c>
      <c r="AJ22" s="85">
        <v>12.71</v>
      </c>
      <c r="AK22" s="222" t="str">
        <f>CONCATENATE(ARTIGIANATO!$A3,"; ",ARTIGIANATO!$B3,"; ")</f>
        <v>Zona A; Urb.Secondaria; </v>
      </c>
      <c r="AL22" s="86">
        <v>2.8</v>
      </c>
      <c r="AM22" s="86">
        <v>6.92</v>
      </c>
      <c r="AN22" s="224" t="str">
        <f>CONCATENATE(INDUSTRIA!$A3,"; ",INDUSTRIA!$B3,"; ")</f>
        <v>Zona A; Urb.Secondaria; </v>
      </c>
      <c r="AO22" s="87">
        <v>19.43</v>
      </c>
      <c r="AP22" s="87">
        <v>6.92</v>
      </c>
      <c r="AQ22" s="88" t="str">
        <f>CONCATENATE('MONETIZZAZIONE STANDARD'!$A3,"; ")</f>
        <v>Nessuna Monetizzazione; </v>
      </c>
      <c r="AR22" s="89">
        <f>'MONETIZZAZIONE STANDARD'!$B3</f>
        <v>0</v>
      </c>
    </row>
    <row r="23" spans="1:44" ht="15" customHeight="1">
      <c r="A23" s="7"/>
      <c r="B23" s="59" t="s">
        <v>97</v>
      </c>
      <c r="C23" s="59"/>
      <c r="D23" s="173"/>
      <c r="E23" s="187"/>
      <c r="F23" s="187"/>
      <c r="G23" s="187"/>
      <c r="H23" s="208">
        <f aca="true" t="shared" si="0" ref="H23:H30">(E23+(F23*0.6))*G23</f>
        <v>0</v>
      </c>
      <c r="I23" s="187"/>
      <c r="J23" s="187"/>
      <c r="K23" s="187"/>
      <c r="L23" s="208">
        <f aca="true" t="shared" si="1" ref="L23:L30">(I23+(J23*0.6))*K23</f>
        <v>0</v>
      </c>
      <c r="M23" s="187"/>
      <c r="N23" s="187"/>
      <c r="O23" s="187"/>
      <c r="P23" s="208">
        <f aca="true" t="shared" si="2" ref="P23:P30">(M23+(N23*0.6))*O23</f>
        <v>0</v>
      </c>
      <c r="Q23" s="187"/>
      <c r="R23" s="187"/>
      <c r="S23" s="187"/>
      <c r="T23" s="208">
        <f aca="true" t="shared" si="3" ref="T23:T30">(Q23+(R23*0.6))*S23</f>
        <v>0</v>
      </c>
      <c r="U23" s="187"/>
      <c r="V23" s="187"/>
      <c r="W23" s="187"/>
      <c r="X23" s="209">
        <f aca="true" t="shared" si="4" ref="X23:X30">(U23+(V23*0.6))*W23</f>
        <v>0</v>
      </c>
      <c r="Z23" s="77" t="s">
        <v>12</v>
      </c>
      <c r="AA23" s="78" t="str">
        <f>CONCATENATE(RESIDENZIALE!$A4,"; ",RESIDENZIALE!$B4,"; ",RESIDENZIALE!$C4,"; ")</f>
        <v>Zona A; d.f.≥3; Urb.Primaria; </v>
      </c>
      <c r="AB23" s="79">
        <v>2.99</v>
      </c>
      <c r="AC23" s="216" t="str">
        <f>CONCATENATE(AGRICOLTURA!$A4,"; ",AGRICOLTURA!$B4,"; ")</f>
        <v>Zona A1; Urb.Primaria; </v>
      </c>
      <c r="AD23" s="217">
        <v>19.43</v>
      </c>
      <c r="AE23" s="80" t="str">
        <f>CONCATENATE(DIREZIONALE!$A4,"; ",DIREZIONALE!$B4,"; ",DIREZIONALE!$C4,"; ")</f>
        <v>Zona A; d.f.≥3; Urb.Primaria; </v>
      </c>
      <c r="AF23" s="81">
        <v>21.17</v>
      </c>
      <c r="AG23" s="82" t="str">
        <f>CONCATENATE(COMMERCIALE!$A4,"; ",COMMERCIALE!$B4,"; ",COMMERCIALE!$C4,"; ")</f>
        <v>Zona A; d.f.≥3; Urb.Primaria; </v>
      </c>
      <c r="AH23" s="83">
        <v>17.64</v>
      </c>
      <c r="AI23" s="84" t="str">
        <f>CONCATENATE(TURISMO!$A4,"; ",TURISMO!$B4,"; ",TURISMO!$C4,"; ")</f>
        <v>Zona A; d.f.≥3; Urb.Primaria; </v>
      </c>
      <c r="AJ23" s="85">
        <v>10.05</v>
      </c>
      <c r="AK23" s="222" t="str">
        <f>CONCATENATE(ARTIGIANATO!$A4,"; ",ARTIGIANATO!$B4,"; ")</f>
        <v>Zona A1; Urb.Primaria; </v>
      </c>
      <c r="AL23" s="86">
        <v>7.47</v>
      </c>
      <c r="AM23" s="86">
        <v>6.92</v>
      </c>
      <c r="AN23" s="224" t="str">
        <f>CONCATENATE(INDUSTRIA!$A4,"; ",INDUSTRIA!$B4,"; ")</f>
        <v>Zona A1; Urb.Primaria; </v>
      </c>
      <c r="AO23" s="87">
        <v>24.28</v>
      </c>
      <c r="AP23" s="87">
        <v>6.92</v>
      </c>
      <c r="AQ23" s="90" t="str">
        <f>CONCATENATE('MONETIZZAZIONE STANDARD'!$A4,"; ")</f>
        <v>Zona Centro Storico (MIRANO); </v>
      </c>
      <c r="AR23" s="91">
        <f>'MONETIZZAZIONE STANDARD'!$B4</f>
        <v>400</v>
      </c>
    </row>
    <row r="24" spans="1:44" ht="15" customHeight="1">
      <c r="A24" s="7"/>
      <c r="B24" s="59" t="s">
        <v>98</v>
      </c>
      <c r="C24" s="59"/>
      <c r="D24" s="173"/>
      <c r="E24" s="187"/>
      <c r="F24" s="187"/>
      <c r="G24" s="187"/>
      <c r="H24" s="208">
        <f t="shared" si="0"/>
        <v>0</v>
      </c>
      <c r="I24" s="187"/>
      <c r="J24" s="187"/>
      <c r="K24" s="187"/>
      <c r="L24" s="208">
        <f t="shared" si="1"/>
        <v>0</v>
      </c>
      <c r="M24" s="187"/>
      <c r="N24" s="187"/>
      <c r="O24" s="187"/>
      <c r="P24" s="208">
        <f t="shared" si="2"/>
        <v>0</v>
      </c>
      <c r="Q24" s="187"/>
      <c r="R24" s="187"/>
      <c r="S24" s="187"/>
      <c r="T24" s="208">
        <f t="shared" si="3"/>
        <v>0</v>
      </c>
      <c r="U24" s="187"/>
      <c r="V24" s="187"/>
      <c r="W24" s="187"/>
      <c r="X24" s="209">
        <f t="shared" si="4"/>
        <v>0</v>
      </c>
      <c r="Y24" s="92"/>
      <c r="Z24" s="77" t="s">
        <v>13</v>
      </c>
      <c r="AA24" s="78" t="str">
        <f>CONCATENATE(RESIDENZIALE!$A5,"; ",RESIDENZIALE!$B5,"; ",RESIDENZIALE!$C5,"; ")</f>
        <v>Zona A; d.f.≥3; Urb.Secondaria; </v>
      </c>
      <c r="AB24" s="79">
        <v>5.45</v>
      </c>
      <c r="AC24" s="216" t="str">
        <f>CONCATENATE(AGRICOLTURA!$A5,"; ",AGRICOLTURA!$B5,"; ")</f>
        <v>Zona A1; Urb.Secondaria; </v>
      </c>
      <c r="AD24" s="217">
        <v>2.43</v>
      </c>
      <c r="AE24" s="80" t="str">
        <f>CONCATENATE(DIREZIONALE!$A5,"; ",DIREZIONALE!$B5,"; ",DIREZIONALE!$C5,"; ")</f>
        <v>Zona A; d.f.≥3; Urb.Secondaria; </v>
      </c>
      <c r="AF24" s="81">
        <v>28.9</v>
      </c>
      <c r="AG24" s="82" t="str">
        <f>CONCATENATE(COMMERCIALE!$A5,"; ",COMMERCIALE!$B5,"; ",COMMERCIALE!$C5,"; ")</f>
        <v>Zona A; d.f.≥3; Urb.Secondaria; </v>
      </c>
      <c r="AH24" s="83">
        <v>24.09</v>
      </c>
      <c r="AI24" s="84" t="str">
        <f>CONCATENATE(TURISMO!$A5,"; ",TURISMO!$B5,"; ",TURISMO!$C5,"; ")</f>
        <v>Zona A; d.f.≥3; Urb.Secondaria; </v>
      </c>
      <c r="AJ24" s="85">
        <v>12.71</v>
      </c>
      <c r="AK24" s="222" t="str">
        <f>CONCATENATE(ARTIGIANATO!$A5,"; ",ARTIGIANATO!$B5,"; ")</f>
        <v>Zona A1; Urb.Secondaria; </v>
      </c>
      <c r="AL24" s="86">
        <v>2.8</v>
      </c>
      <c r="AM24" s="86">
        <v>6.92</v>
      </c>
      <c r="AN24" s="224" t="str">
        <f>CONCATENATE(INDUSTRIA!$A5,"; ",INDUSTRIA!$B5,"; ")</f>
        <v>Zona A1; Urb.Secondaria; </v>
      </c>
      <c r="AO24" s="87">
        <v>19.43</v>
      </c>
      <c r="AP24" s="87">
        <v>6.92</v>
      </c>
      <c r="AQ24" s="93"/>
      <c r="AR24" s="94"/>
    </row>
    <row r="25" spans="1:44" ht="15" customHeight="1">
      <c r="A25" s="7"/>
      <c r="B25" s="59" t="s">
        <v>99</v>
      </c>
      <c r="C25" s="59"/>
      <c r="D25" s="173"/>
      <c r="E25" s="187"/>
      <c r="F25" s="187"/>
      <c r="G25" s="187"/>
      <c r="H25" s="208">
        <f t="shared" si="0"/>
        <v>0</v>
      </c>
      <c r="I25" s="187"/>
      <c r="J25" s="187"/>
      <c r="K25" s="187"/>
      <c r="L25" s="208">
        <f t="shared" si="1"/>
        <v>0</v>
      </c>
      <c r="M25" s="187"/>
      <c r="N25" s="187"/>
      <c r="O25" s="187"/>
      <c r="P25" s="208">
        <f t="shared" si="2"/>
        <v>0</v>
      </c>
      <c r="Q25" s="187"/>
      <c r="R25" s="187"/>
      <c r="S25" s="187"/>
      <c r="T25" s="208">
        <f t="shared" si="3"/>
        <v>0</v>
      </c>
      <c r="U25" s="187"/>
      <c r="V25" s="187"/>
      <c r="W25" s="187"/>
      <c r="X25" s="209">
        <f t="shared" si="4"/>
        <v>0</v>
      </c>
      <c r="Y25" s="92"/>
      <c r="Z25" s="77" t="s">
        <v>14</v>
      </c>
      <c r="AA25" s="78" t="str">
        <f>CONCATENATE(RESIDENZIALE!$A6,"; ",RESIDENZIALE!$B6,"; ",RESIDENZIALE!$C6,"; ")</f>
        <v>Zona A1; 1≤d.f.≤3; Urb.Primaria; </v>
      </c>
      <c r="AB25" s="79">
        <v>4.26</v>
      </c>
      <c r="AC25" s="216" t="str">
        <f>CONCATENATE(AGRICOLTURA!$A6,"; ",AGRICOLTURA!$B6,"; ")</f>
        <v>Zona B0; Urb.Primaria; </v>
      </c>
      <c r="AD25" s="217">
        <v>16.44</v>
      </c>
      <c r="AE25" s="80" t="str">
        <f>CONCATENATE(DIREZIONALE!$A6,"; ",DIREZIONALE!$B6,"; ",DIREZIONALE!$C6,"; ")</f>
        <v>Zona A1; 1,5≤d.f.≤3; Urb.Primaria; </v>
      </c>
      <c r="AF25" s="81">
        <v>42.56</v>
      </c>
      <c r="AG25" s="82" t="str">
        <f>CONCATENATE(COMMERCIALE!$A6,"; ",COMMERCIALE!$B6,"; ",COMMERCIALE!$C6,"; ")</f>
        <v>Zona A1; 1,5≤d.f.≤3; Urb.Primaria; </v>
      </c>
      <c r="AH25" s="83">
        <v>35.47</v>
      </c>
      <c r="AI25" s="84" t="str">
        <f>CONCATENATE(TURISMO!$A6,"; ",TURISMO!$B6,"; ",TURISMO!$C6,"; ")</f>
        <v>Zona A1; 1,5≤d.f.≤3; Urb.Primaria; </v>
      </c>
      <c r="AJ25" s="85">
        <v>10.05</v>
      </c>
      <c r="AK25" s="222" t="str">
        <f>CONCATENATE(ARTIGIANATO!$A6,"; ",ARTIGIANATO!$B6,"; ")</f>
        <v>Zona B0; Urb.Primaria; </v>
      </c>
      <c r="AL25" s="86">
        <v>10.46</v>
      </c>
      <c r="AM25" s="86">
        <v>6.92</v>
      </c>
      <c r="AN25" s="224" t="str">
        <f>CONCATENATE(INDUSTRIA!$A6,"; ",INDUSTRIA!$B6,"; ")</f>
        <v>Zona B0; Urb.Primaria; </v>
      </c>
      <c r="AO25" s="87">
        <v>20.55</v>
      </c>
      <c r="AP25" s="87">
        <v>6.92</v>
      </c>
      <c r="AQ25" s="93"/>
      <c r="AR25" s="94"/>
    </row>
    <row r="26" spans="1:44" ht="15" customHeight="1">
      <c r="A26" s="7"/>
      <c r="B26" s="59" t="s">
        <v>100</v>
      </c>
      <c r="C26" s="59"/>
      <c r="D26" s="173"/>
      <c r="E26" s="187"/>
      <c r="F26" s="187"/>
      <c r="G26" s="187"/>
      <c r="H26" s="208">
        <f t="shared" si="0"/>
        <v>0</v>
      </c>
      <c r="I26" s="187"/>
      <c r="J26" s="187"/>
      <c r="K26" s="187"/>
      <c r="L26" s="208">
        <f t="shared" si="1"/>
        <v>0</v>
      </c>
      <c r="M26" s="187"/>
      <c r="N26" s="187"/>
      <c r="O26" s="187"/>
      <c r="P26" s="208">
        <f t="shared" si="2"/>
        <v>0</v>
      </c>
      <c r="Q26" s="187"/>
      <c r="R26" s="187"/>
      <c r="S26" s="187"/>
      <c r="T26" s="208">
        <f t="shared" si="3"/>
        <v>0</v>
      </c>
      <c r="U26" s="187"/>
      <c r="V26" s="187"/>
      <c r="W26" s="187"/>
      <c r="X26" s="209">
        <f t="shared" si="4"/>
        <v>0</v>
      </c>
      <c r="Z26" s="77" t="s">
        <v>15</v>
      </c>
      <c r="AA26" s="78" t="str">
        <f>CONCATENATE(RESIDENZIALE!$A7,"; ",RESIDENZIALE!$B7,"; ",RESIDENZIALE!$C7,"; ")</f>
        <v>Zona A1; 1≤d.f.≤3; Urb.Secondaria; </v>
      </c>
      <c r="AB26" s="79">
        <v>5.45</v>
      </c>
      <c r="AC26" s="216" t="str">
        <f>CONCATENATE(AGRICOLTURA!$A7,"; ",AGRICOLTURA!$B7,"; ")</f>
        <v>Zona B0; Urb.Secondaria; </v>
      </c>
      <c r="AD26" s="217">
        <v>2.05</v>
      </c>
      <c r="AE26" s="80" t="str">
        <f>CONCATENATE(DIREZIONALE!$A7,"; ",DIREZIONALE!$B7,"; ",DIREZIONALE!$C7,"; ")</f>
        <v>Zona A1; 1,5≤d.f.≤3; Urb.Secondaria; </v>
      </c>
      <c r="AF26" s="81">
        <v>28.9</v>
      </c>
      <c r="AG26" s="82" t="str">
        <f>CONCATENATE(COMMERCIALE!$A7,"; ",COMMERCIALE!$B7,"; ",COMMERCIALE!$C7,"; ")</f>
        <v>Zona A1; 1,5≤d.f.≤3; Urb.Secondaria; </v>
      </c>
      <c r="AH26" s="83">
        <v>24.09</v>
      </c>
      <c r="AI26" s="84" t="str">
        <f>CONCATENATE(TURISMO!$A7,"; ",TURISMO!$B7,"; ",TURISMO!$C7,"; ")</f>
        <v>Zona A1; 1,5≤d.f.≤3; Urb.Secondaria; </v>
      </c>
      <c r="AJ26" s="85">
        <v>12.71</v>
      </c>
      <c r="AK26" s="222" t="str">
        <f>CONCATENATE(ARTIGIANATO!$A7,"; ",ARTIGIANATO!$B7,"; ")</f>
        <v>Zona B0; Urb.Secondaria; </v>
      </c>
      <c r="AL26" s="86">
        <v>3.92</v>
      </c>
      <c r="AM26" s="86">
        <v>6.92</v>
      </c>
      <c r="AN26" s="224" t="str">
        <f>CONCATENATE(INDUSTRIA!$A7,"; ",INDUSTRIA!$B7,"; ")</f>
        <v>Zona B0; Urb.Secondaria; </v>
      </c>
      <c r="AO26" s="87">
        <v>16.44</v>
      </c>
      <c r="AP26" s="87">
        <v>6.92</v>
      </c>
      <c r="AQ26" s="93"/>
      <c r="AR26" s="94"/>
    </row>
    <row r="27" spans="1:44" ht="15" customHeight="1">
      <c r="A27" s="7"/>
      <c r="B27" s="59" t="s">
        <v>101</v>
      </c>
      <c r="C27" s="59"/>
      <c r="D27" s="173"/>
      <c r="E27" s="187"/>
      <c r="F27" s="187"/>
      <c r="G27" s="187"/>
      <c r="H27" s="208">
        <f t="shared" si="0"/>
        <v>0</v>
      </c>
      <c r="I27" s="187"/>
      <c r="J27" s="187"/>
      <c r="K27" s="187"/>
      <c r="L27" s="208">
        <f t="shared" si="1"/>
        <v>0</v>
      </c>
      <c r="M27" s="187"/>
      <c r="N27" s="187"/>
      <c r="O27" s="187"/>
      <c r="P27" s="208">
        <f t="shared" si="2"/>
        <v>0</v>
      </c>
      <c r="Q27" s="187"/>
      <c r="R27" s="187"/>
      <c r="S27" s="187"/>
      <c r="T27" s="208">
        <f t="shared" si="3"/>
        <v>0</v>
      </c>
      <c r="U27" s="187"/>
      <c r="V27" s="187"/>
      <c r="W27" s="187"/>
      <c r="X27" s="209">
        <f t="shared" si="4"/>
        <v>0</v>
      </c>
      <c r="Z27" s="77" t="s">
        <v>16</v>
      </c>
      <c r="AA27" s="78" t="str">
        <f>CONCATENATE(RESIDENZIALE!$A8,"; ",RESIDENZIALE!$B8,"; ",RESIDENZIALE!$C8,"; ")</f>
        <v>Zona A1; d.f.≥3; Urb.Primaria; </v>
      </c>
      <c r="AB27" s="79">
        <v>2.99</v>
      </c>
      <c r="AC27" s="216" t="str">
        <f>CONCATENATE(AGRICOLTURA!$A8,"; ",AGRICOLTURA!$B8,"; ")</f>
        <v>Zona B10; Urb.Primaria; </v>
      </c>
      <c r="AD27" s="217">
        <v>16.44</v>
      </c>
      <c r="AE27" s="80" t="str">
        <f>CONCATENATE(DIREZIONALE!$A8,"; ",DIREZIONALE!$B8,"; ",DIREZIONALE!$C8,"; ")</f>
        <v>Zona A1; d.f.≥3; Urb.Primaria; </v>
      </c>
      <c r="AF27" s="81">
        <v>21.17</v>
      </c>
      <c r="AG27" s="82" t="str">
        <f>CONCATENATE(COMMERCIALE!$A8,"; ",COMMERCIALE!$B8,"; ",COMMERCIALE!$C8,"; ")</f>
        <v>Zona A1; d.f.≥3; Urb.Primaria; </v>
      </c>
      <c r="AH27" s="83">
        <v>17.64</v>
      </c>
      <c r="AI27" s="84" t="str">
        <f>CONCATENATE(TURISMO!$A8,"; ",TURISMO!$B8,"; ",TURISMO!$C8,"; ")</f>
        <v>Zona A1; d.f.≥3; Urb.Primaria; </v>
      </c>
      <c r="AJ27" s="85">
        <v>10.05</v>
      </c>
      <c r="AK27" s="222" t="str">
        <f>CONCATENATE(ARTIGIANATO!$A8,"; ",ARTIGIANATO!$B8,"; ")</f>
        <v>Zona B10; Urb.Primaria; </v>
      </c>
      <c r="AL27" s="86">
        <v>10.46</v>
      </c>
      <c r="AM27" s="86">
        <v>6.92</v>
      </c>
      <c r="AN27" s="224" t="str">
        <f>CONCATENATE(INDUSTRIA!$A8,"; ",INDUSTRIA!$B8,"; ")</f>
        <v>Zona B10; Urb.Primaria; </v>
      </c>
      <c r="AO27" s="87">
        <v>20.55</v>
      </c>
      <c r="AP27" s="87">
        <v>6.92</v>
      </c>
      <c r="AQ27" s="93"/>
      <c r="AR27" s="94"/>
    </row>
    <row r="28" spans="1:44" ht="15" customHeight="1">
      <c r="A28" s="7"/>
      <c r="B28" s="59" t="s">
        <v>102</v>
      </c>
      <c r="C28" s="59"/>
      <c r="D28" s="173"/>
      <c r="E28" s="187"/>
      <c r="F28" s="187"/>
      <c r="G28" s="187"/>
      <c r="H28" s="208">
        <f t="shared" si="0"/>
        <v>0</v>
      </c>
      <c r="I28" s="187"/>
      <c r="J28" s="187"/>
      <c r="K28" s="187"/>
      <c r="L28" s="208">
        <f t="shared" si="1"/>
        <v>0</v>
      </c>
      <c r="M28" s="187"/>
      <c r="N28" s="187"/>
      <c r="O28" s="187"/>
      <c r="P28" s="208">
        <f t="shared" si="2"/>
        <v>0</v>
      </c>
      <c r="Q28" s="187"/>
      <c r="R28" s="187"/>
      <c r="S28" s="187"/>
      <c r="T28" s="208">
        <f t="shared" si="3"/>
        <v>0</v>
      </c>
      <c r="U28" s="187"/>
      <c r="V28" s="187"/>
      <c r="W28" s="187"/>
      <c r="X28" s="209">
        <f t="shared" si="4"/>
        <v>0</v>
      </c>
      <c r="Z28" s="95" t="s">
        <v>70</v>
      </c>
      <c r="AA28" s="78" t="str">
        <f>CONCATENATE(RESIDENZIALE!$A9,"; ",RESIDENZIALE!$B9,"; ",RESIDENZIALE!$C9,"; ")</f>
        <v>Zona A1; d.f.≥3; Urb.Secondaria; </v>
      </c>
      <c r="AB28" s="79">
        <v>5.45</v>
      </c>
      <c r="AC28" s="216" t="str">
        <f>CONCATENATE(AGRICOLTURA!$A9,"; ",AGRICOLTURA!$B9,"; ")</f>
        <v>Zona B10; Urb.Secondaria; </v>
      </c>
      <c r="AD28" s="217">
        <v>2.05</v>
      </c>
      <c r="AE28" s="80" t="str">
        <f>CONCATENATE(DIREZIONALE!$A9,"; ",DIREZIONALE!$B9,"; ",DIREZIONALE!$C9,"; ")</f>
        <v>Zona A1; d.f.≥3; Urb.Secondaria; </v>
      </c>
      <c r="AF28" s="81">
        <v>28.9</v>
      </c>
      <c r="AG28" s="82" t="str">
        <f>CONCATENATE(COMMERCIALE!$A9,"; ",COMMERCIALE!$B9,"; ",COMMERCIALE!$C9,"; ")</f>
        <v>Zona A1; d.f.≥3; Urb.Secondaria; </v>
      </c>
      <c r="AH28" s="83">
        <v>24.09</v>
      </c>
      <c r="AI28" s="84" t="str">
        <f>CONCATENATE(TURISMO!$A9,"; ",TURISMO!$B9,"; ",TURISMO!$C9,"; ")</f>
        <v>Zona A1; d.f.≥3; Urb.Secondaria; </v>
      </c>
      <c r="AJ28" s="85">
        <v>12.71</v>
      </c>
      <c r="AK28" s="222" t="str">
        <f>CONCATENATE(ARTIGIANATO!$A9,"; ",ARTIGIANATO!$B9,"; ")</f>
        <v>Zona B10; Urb.Secondaria; </v>
      </c>
      <c r="AL28" s="86">
        <v>3.92</v>
      </c>
      <c r="AM28" s="86">
        <v>6.92</v>
      </c>
      <c r="AN28" s="224" t="str">
        <f>CONCATENATE(INDUSTRIA!$A9,"; ",INDUSTRIA!$B9,"; ")</f>
        <v>Zona B10; Urb.Secondaria; </v>
      </c>
      <c r="AO28" s="87">
        <v>16.44</v>
      </c>
      <c r="AP28" s="87">
        <v>6.92</v>
      </c>
      <c r="AQ28" s="93"/>
      <c r="AR28" s="94"/>
    </row>
    <row r="29" spans="1:44" ht="15" customHeight="1">
      <c r="A29" s="7"/>
      <c r="B29" s="59" t="s">
        <v>91</v>
      </c>
      <c r="C29" s="59"/>
      <c r="D29" s="173"/>
      <c r="E29" s="187"/>
      <c r="F29" s="187"/>
      <c r="G29" s="187"/>
      <c r="H29" s="208">
        <f>(E29+(F29*0.6))*G29</f>
        <v>0</v>
      </c>
      <c r="I29" s="187"/>
      <c r="J29" s="187"/>
      <c r="K29" s="187"/>
      <c r="L29" s="208">
        <f t="shared" si="1"/>
        <v>0</v>
      </c>
      <c r="M29" s="187"/>
      <c r="N29" s="187"/>
      <c r="O29" s="187"/>
      <c r="P29" s="208">
        <f t="shared" si="2"/>
        <v>0</v>
      </c>
      <c r="Q29" s="187"/>
      <c r="R29" s="187"/>
      <c r="S29" s="187"/>
      <c r="T29" s="208">
        <f t="shared" si="3"/>
        <v>0</v>
      </c>
      <c r="U29" s="187"/>
      <c r="V29" s="187"/>
      <c r="W29" s="187"/>
      <c r="X29" s="209">
        <f t="shared" si="4"/>
        <v>0</v>
      </c>
      <c r="AA29" s="78" t="str">
        <f>CONCATENATE(RESIDENZIALE!$A10,"; ",RESIDENZIALE!$B10,"; ",RESIDENZIALE!$C10,"; ")</f>
        <v>Zona B0; 1≤d.f.≤3; Urb.Primaria; </v>
      </c>
      <c r="AB29" s="79">
        <v>5.32</v>
      </c>
      <c r="AC29" s="216" t="str">
        <f>CONCATENATE(AGRICOLTURA!$A10,"; ",AGRICOLTURA!$B10,"; ")</f>
        <v>Zona B2; Urb.Primaria; </v>
      </c>
      <c r="AD29" s="217">
        <v>16.44</v>
      </c>
      <c r="AE29" s="80" t="str">
        <f>CONCATENATE(DIREZIONALE!$A10,"; ",DIREZIONALE!$B10,"; ",DIREZIONALE!$C10,"; ")</f>
        <v>Zona B0; 1,5≤d.f.≤3; Urb.Primaria; </v>
      </c>
      <c r="AF29" s="81">
        <v>39.01</v>
      </c>
      <c r="AG29" s="82" t="str">
        <f>CONCATENATE(COMMERCIALE!$A10,"; ",COMMERCIALE!$B10,"; ",COMMERCIALE!$C10,"; ")</f>
        <v>Zona B0; 1,5≤d.f.≤3; Urb.Primaria; </v>
      </c>
      <c r="AH29" s="83">
        <v>31.92</v>
      </c>
      <c r="AI29" s="84" t="str">
        <f>CONCATENATE(TURISMO!$A10,"; ",TURISMO!$B10,"; ",TURISMO!$C10,"; ")</f>
        <v>Zona B0; 1,5≤d.f.≤3; Urb.Primaria; </v>
      </c>
      <c r="AJ29" s="85">
        <v>10.05</v>
      </c>
      <c r="AK29" s="222" t="str">
        <f>CONCATENATE(ARTIGIANATO!$A10,"; ",ARTIGIANATO!$B10,"; ")</f>
        <v>Zona B2; Urb.Primaria; </v>
      </c>
      <c r="AL29" s="86">
        <v>10.46</v>
      </c>
      <c r="AM29" s="86">
        <v>6.92</v>
      </c>
      <c r="AN29" s="224" t="str">
        <f>CONCATENATE(INDUSTRIA!$A10,"; ",INDUSTRIA!$B10,"; ")</f>
        <v>Zona B2; Urb.Primaria; </v>
      </c>
      <c r="AO29" s="87">
        <v>20.55</v>
      </c>
      <c r="AP29" s="87">
        <v>6.92</v>
      </c>
      <c r="AQ29" s="93"/>
      <c r="AR29" s="94"/>
    </row>
    <row r="30" spans="1:44" ht="15" customHeight="1" thickBot="1">
      <c r="A30" s="7"/>
      <c r="B30" s="59" t="s">
        <v>92</v>
      </c>
      <c r="C30" s="59"/>
      <c r="D30" s="173"/>
      <c r="E30" s="188"/>
      <c r="F30" s="188"/>
      <c r="G30" s="188"/>
      <c r="H30" s="208">
        <f t="shared" si="0"/>
        <v>0</v>
      </c>
      <c r="I30" s="188"/>
      <c r="J30" s="188"/>
      <c r="K30" s="188"/>
      <c r="L30" s="208">
        <f t="shared" si="1"/>
        <v>0</v>
      </c>
      <c r="M30" s="188"/>
      <c r="N30" s="188"/>
      <c r="O30" s="188"/>
      <c r="P30" s="208">
        <f t="shared" si="2"/>
        <v>0</v>
      </c>
      <c r="Q30" s="188"/>
      <c r="R30" s="188"/>
      <c r="S30" s="188"/>
      <c r="T30" s="208">
        <f t="shared" si="3"/>
        <v>0</v>
      </c>
      <c r="U30" s="188"/>
      <c r="V30" s="188"/>
      <c r="W30" s="188"/>
      <c r="X30" s="209">
        <f t="shared" si="4"/>
        <v>0</v>
      </c>
      <c r="Y30" s="92"/>
      <c r="AA30" s="78" t="str">
        <f>CONCATENATE(RESIDENZIALE!$A11,"; ",RESIDENZIALE!$B11,"; ",RESIDENZIALE!$C11,"; ")</f>
        <v>Zona B0; 1≤d.f.≤3; Urb.Secondaria; </v>
      </c>
      <c r="AB30" s="79">
        <v>6.82</v>
      </c>
      <c r="AC30" s="216" t="str">
        <f>CONCATENATE(AGRICOLTURA!$A11,"; ",AGRICOLTURA!$B11,"; ")</f>
        <v>Zona B2; Urb.Secondaria; </v>
      </c>
      <c r="AD30" s="217">
        <v>2.05</v>
      </c>
      <c r="AE30" s="80" t="str">
        <f>CONCATENATE(DIREZIONALE!$A11,"; ",DIREZIONALE!$B11,"; ",DIREZIONALE!$C11,"; ")</f>
        <v>Zona B0; 1,5≤d.f.≤3; Urb.Secondaria; </v>
      </c>
      <c r="AF30" s="81">
        <v>26.49</v>
      </c>
      <c r="AG30" s="82" t="str">
        <f>CONCATENATE(COMMERCIALE!$A11,"; ",COMMERCIALE!$B11,"; ",COMMERCIALE!$C11,"; ")</f>
        <v>Zona B0; 1,5≤d.f.≤3; Urb.Secondaria; </v>
      </c>
      <c r="AH30" s="83">
        <v>21.68</v>
      </c>
      <c r="AI30" s="84" t="str">
        <f>CONCATENATE(TURISMO!$A11,"; ",TURISMO!$B11,"; ",TURISMO!$C11,"; ")</f>
        <v>Zona B0; 1,5≤d.f.≤3; Urb.Secondaria; </v>
      </c>
      <c r="AJ30" s="85">
        <v>12.71</v>
      </c>
      <c r="AK30" s="222" t="str">
        <f>CONCATENATE(ARTIGIANATO!$A11,"; ",ARTIGIANATO!$B11,"; ")</f>
        <v>Zona B2; Urb.Secondaria; </v>
      </c>
      <c r="AL30" s="86">
        <v>3.92</v>
      </c>
      <c r="AM30" s="86">
        <v>6.92</v>
      </c>
      <c r="AN30" s="224" t="str">
        <f>CONCATENATE(INDUSTRIA!$A11,"; ",INDUSTRIA!$B11,"; ")</f>
        <v>Zona B2; Urb.Secondaria; </v>
      </c>
      <c r="AO30" s="87">
        <v>16.44</v>
      </c>
      <c r="AP30" s="87">
        <v>6.92</v>
      </c>
      <c r="AQ30" s="17"/>
      <c r="AR30" s="17"/>
    </row>
    <row r="31" spans="1:42" ht="15" customHeight="1" thickTop="1">
      <c r="A31" s="7"/>
      <c r="B31" s="11"/>
      <c r="C31" s="11"/>
      <c r="D31" s="174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10"/>
      <c r="Y31" s="92"/>
      <c r="AA31" s="78" t="str">
        <f>CONCATENATE(RESIDENZIALE!$A12,"; ",RESIDENZIALE!$B12,"; ",RESIDENZIALE!$C12,"; ")</f>
        <v>Zona B0; d.f.&lt;1; Urb.Primaria; </v>
      </c>
      <c r="AB31" s="79">
        <v>11.21</v>
      </c>
      <c r="AC31" s="216" t="str">
        <f>CONCATENATE(AGRICOLTURA!$A12,"; ",AGRICOLTURA!$B12,"; ")</f>
        <v>Zona B3; Urb.Primaria; </v>
      </c>
      <c r="AD31" s="217">
        <v>16.44</v>
      </c>
      <c r="AE31" s="80" t="str">
        <f>CONCATENATE(DIREZIONALE!$A12,"; ",DIREZIONALE!$B12,"; ",DIREZIONALE!$C12,"; ")</f>
        <v>Zona B0; d.f.≥3; Urb.Primaria; </v>
      </c>
      <c r="AF31" s="81">
        <v>19.4</v>
      </c>
      <c r="AG31" s="82" t="str">
        <f>CONCATENATE(COMMERCIALE!$A12,"; ",COMMERCIALE!$B12,"; ",COMMERCIALE!$C12,"; ")</f>
        <v>Zona B0; d.f.≥3; Urb.Primaria; </v>
      </c>
      <c r="AH31" s="83">
        <v>15.87</v>
      </c>
      <c r="AI31" s="84" t="str">
        <f>CONCATENATE(TURISMO!$A12,"; ",TURISMO!$B12,"; ",TURISMO!$C12,"; ")</f>
        <v>Zona B0; d.f.≥3; Urb.Primaria; </v>
      </c>
      <c r="AJ31" s="85">
        <v>10.05</v>
      </c>
      <c r="AK31" s="222" t="str">
        <f>CONCATENATE(ARTIGIANATO!$A12,"; ",ARTIGIANATO!$B12,"; ")</f>
        <v>Zona B3; Urb.Primaria; </v>
      </c>
      <c r="AL31" s="86">
        <v>10.46</v>
      </c>
      <c r="AM31" s="86">
        <v>6.92</v>
      </c>
      <c r="AN31" s="224" t="str">
        <f>CONCATENATE(INDUSTRIA!$A12,"; ",INDUSTRIA!$B12,"; ")</f>
        <v>Zona B3; Urb.Primaria; </v>
      </c>
      <c r="AO31" s="87">
        <v>20.55</v>
      </c>
      <c r="AP31" s="87">
        <v>6.92</v>
      </c>
    </row>
    <row r="32" spans="1:42" ht="15" customHeight="1" thickBot="1">
      <c r="A32" s="7"/>
      <c r="B32" s="20"/>
      <c r="C32" s="20"/>
      <c r="D32" s="20"/>
      <c r="E32" s="454" t="s">
        <v>310</v>
      </c>
      <c r="F32" s="454"/>
      <c r="G32" s="382" t="s">
        <v>255</v>
      </c>
      <c r="H32" s="170"/>
      <c r="I32" s="454" t="s">
        <v>310</v>
      </c>
      <c r="J32" s="486"/>
      <c r="K32" s="382" t="s">
        <v>255</v>
      </c>
      <c r="L32" s="170"/>
      <c r="M32" s="454" t="s">
        <v>310</v>
      </c>
      <c r="N32" s="454"/>
      <c r="O32" s="382" t="s">
        <v>255</v>
      </c>
      <c r="P32" s="170"/>
      <c r="Q32" s="454" t="s">
        <v>310</v>
      </c>
      <c r="R32" s="454"/>
      <c r="S32" s="382" t="s">
        <v>255</v>
      </c>
      <c r="T32" s="170"/>
      <c r="U32" s="454" t="s">
        <v>310</v>
      </c>
      <c r="V32" s="454"/>
      <c r="W32" s="382" t="s">
        <v>255</v>
      </c>
      <c r="X32" s="10"/>
      <c r="AA32" s="78" t="str">
        <f>CONCATENATE(RESIDENZIALE!$A13,"; ",RESIDENZIALE!$B13,"; ",RESIDENZIALE!$C13,"; ")</f>
        <v>Zona B0; d.f.&lt;1; Urb.Secondaria; </v>
      </c>
      <c r="AB32" s="79">
        <v>6.82</v>
      </c>
      <c r="AC32" s="216" t="str">
        <f>CONCATENATE(AGRICOLTURA!$A13,"; ",AGRICOLTURA!$B13,"; ")</f>
        <v>Zona B3; Urb.Secondaria; </v>
      </c>
      <c r="AD32" s="217">
        <v>2.05</v>
      </c>
      <c r="AE32" s="80" t="str">
        <f>CONCATENATE(DIREZIONALE!$A13,"; ",DIREZIONALE!$B13,"; ",DIREZIONALE!$C13,"; ")</f>
        <v>Zona B0; d.f.≥3; Urb.Secondaria; </v>
      </c>
      <c r="AF32" s="81">
        <v>26.49</v>
      </c>
      <c r="AG32" s="82" t="str">
        <f>CONCATENATE(COMMERCIALE!$A13,"; ",COMMERCIALE!$B13,"; ",COMMERCIALE!$C13,"; ")</f>
        <v>Zona B0; d.f.≥3; Urb.Secondaria; </v>
      </c>
      <c r="AH32" s="83">
        <v>21.68</v>
      </c>
      <c r="AI32" s="84" t="str">
        <f>CONCATENATE(TURISMO!$A13,"; ",TURISMO!$B13,"; ",TURISMO!$C13,"; ")</f>
        <v>Zona B0; d.f.≥3; Urb.Secondaria; </v>
      </c>
      <c r="AJ32" s="85">
        <v>12.71</v>
      </c>
      <c r="AK32" s="222" t="str">
        <f>CONCATENATE(ARTIGIANATO!$A13,"; ",ARTIGIANATO!$B13,"; ")</f>
        <v>Zona B3; Urb.Secondaria; </v>
      </c>
      <c r="AL32" s="86">
        <v>3.92</v>
      </c>
      <c r="AM32" s="86">
        <v>6.92</v>
      </c>
      <c r="AN32" s="224" t="str">
        <f>CONCATENATE(INDUSTRIA!$A13,"; ",INDUSTRIA!$B13,"; ")</f>
        <v>Zona B3; Urb.Secondaria; </v>
      </c>
      <c r="AO32" s="87">
        <v>16.44</v>
      </c>
      <c r="AP32" s="87">
        <v>6.92</v>
      </c>
    </row>
    <row r="33" spans="1:42" ht="15" customHeight="1" thickTop="1">
      <c r="A33" s="7"/>
      <c r="B33" s="20"/>
      <c r="C33" s="20"/>
      <c r="D33" s="20"/>
      <c r="E33" s="189" t="s">
        <v>112</v>
      </c>
      <c r="F33" s="189" t="s">
        <v>113</v>
      </c>
      <c r="G33" s="189" t="s">
        <v>186</v>
      </c>
      <c r="H33" s="170"/>
      <c r="I33" s="189" t="s">
        <v>112</v>
      </c>
      <c r="J33" s="189" t="s">
        <v>113</v>
      </c>
      <c r="K33" s="189" t="s">
        <v>186</v>
      </c>
      <c r="L33" s="170"/>
      <c r="M33" s="189" t="s">
        <v>112</v>
      </c>
      <c r="N33" s="189" t="s">
        <v>113</v>
      </c>
      <c r="O33" s="189" t="s">
        <v>186</v>
      </c>
      <c r="P33" s="199"/>
      <c r="Q33" s="189" t="s">
        <v>112</v>
      </c>
      <c r="R33" s="189" t="s">
        <v>113</v>
      </c>
      <c r="S33" s="189" t="s">
        <v>186</v>
      </c>
      <c r="T33" s="170"/>
      <c r="U33" s="189" t="s">
        <v>112</v>
      </c>
      <c r="V33" s="189" t="s">
        <v>113</v>
      </c>
      <c r="W33" s="189" t="s">
        <v>186</v>
      </c>
      <c r="X33" s="10"/>
      <c r="AA33" s="78" t="str">
        <f>CONCATENATE(RESIDENZIALE!$A14,"; ",RESIDENZIALE!$B14,"; ",RESIDENZIALE!$C14,"; ")</f>
        <v>Zona B0; d.f.≥3; Urb.Primaria; </v>
      </c>
      <c r="AB33" s="79">
        <v>3.74</v>
      </c>
      <c r="AC33" s="216" t="str">
        <f>CONCATENATE(AGRICOLTURA!$A14,"; ",AGRICOLTURA!$B14,"; ")</f>
        <v>Zona B4; Urb.Primaria; </v>
      </c>
      <c r="AD33" s="217">
        <v>16.44</v>
      </c>
      <c r="AE33" s="80" t="str">
        <f>CONCATENATE(DIREZIONALE!$A14,"; ",DIREZIONALE!$B14,"; ",DIREZIONALE!$C14,"; ")</f>
        <v>Zona B10; 1,5≤d.f.≤3; Urb.Primaria; </v>
      </c>
      <c r="AF33" s="81">
        <v>39.01</v>
      </c>
      <c r="AG33" s="82" t="str">
        <f>CONCATENATE(COMMERCIALE!$A14,"; ",COMMERCIALE!$B14,"; ",COMMERCIALE!$C14,"; ")</f>
        <v>Zona B10; 1,5≤d.f.≤3; Urb.Primaria; </v>
      </c>
      <c r="AH33" s="83">
        <v>31.92</v>
      </c>
      <c r="AI33" s="84" t="str">
        <f>CONCATENATE(TURISMO!$A14,"; ",TURISMO!$B14,"; ",TURISMO!$C14,"; ")</f>
        <v>Zona B10; 1,5≤d.f.≤3; Urb.Primaria; </v>
      </c>
      <c r="AJ33" s="85">
        <v>10.05</v>
      </c>
      <c r="AK33" s="222" t="str">
        <f>CONCATENATE(ARTIGIANATO!$A14,"; ",ARTIGIANATO!$B14,"; ")</f>
        <v>Zona B4; Urb.Primaria; </v>
      </c>
      <c r="AL33" s="86">
        <v>10.46</v>
      </c>
      <c r="AM33" s="86">
        <v>6.92</v>
      </c>
      <c r="AN33" s="224" t="str">
        <f>CONCATENATE(INDUSTRIA!$A14,"; ",INDUSTRIA!$B14,"; ")</f>
        <v>Zona B4; Urb.Primaria; </v>
      </c>
      <c r="AO33" s="87">
        <v>20.55</v>
      </c>
      <c r="AP33" s="87">
        <v>6.92</v>
      </c>
    </row>
    <row r="34" spans="1:42" ht="15" customHeight="1">
      <c r="A34" s="7"/>
      <c r="B34" s="59" t="s">
        <v>96</v>
      </c>
      <c r="C34" s="59"/>
      <c r="D34" s="173"/>
      <c r="E34" s="187"/>
      <c r="F34" s="187"/>
      <c r="G34" s="187"/>
      <c r="H34" s="208">
        <f>(E34+(F34*0.6))*G34</f>
        <v>0</v>
      </c>
      <c r="I34" s="187"/>
      <c r="J34" s="187"/>
      <c r="K34" s="187"/>
      <c r="L34" s="208">
        <f>(I34+(J34*0.6))*K34</f>
        <v>0</v>
      </c>
      <c r="M34" s="187"/>
      <c r="N34" s="187"/>
      <c r="O34" s="187"/>
      <c r="P34" s="208">
        <f>(M34+(N34*0.6))*O34</f>
        <v>0</v>
      </c>
      <c r="Q34" s="187"/>
      <c r="R34" s="187"/>
      <c r="S34" s="187"/>
      <c r="T34" s="208">
        <f>(Q34+(R34*0.6))*S34</f>
        <v>0</v>
      </c>
      <c r="U34" s="187"/>
      <c r="V34" s="187"/>
      <c r="W34" s="187"/>
      <c r="X34" s="210">
        <f>(U34+(V34*0.6))*W34</f>
        <v>0</v>
      </c>
      <c r="Z34" s="172" t="s">
        <v>88</v>
      </c>
      <c r="AA34" s="78" t="str">
        <f>CONCATENATE(RESIDENZIALE!$A15,"; ",RESIDENZIALE!$B15,"; ",RESIDENZIALE!$C15,"; ")</f>
        <v>Zona B0; d.f.≥3; Urb.Secondaria; </v>
      </c>
      <c r="AB34" s="79">
        <v>6.82</v>
      </c>
      <c r="AC34" s="216" t="str">
        <f>CONCATENATE(AGRICOLTURA!$A15,"; ",AGRICOLTURA!$B15,"; ")</f>
        <v>Zona B4; Urb.Secondaria; </v>
      </c>
      <c r="AD34" s="217">
        <v>2.05</v>
      </c>
      <c r="AE34" s="80" t="str">
        <f>CONCATENATE(DIREZIONALE!$A15,"; ",DIREZIONALE!$B15,"; ",DIREZIONALE!$C15,"; ")</f>
        <v>Zona B10; 1,5≤d.f.≤3; Urb.Secondaria; </v>
      </c>
      <c r="AF34" s="81">
        <v>26.49</v>
      </c>
      <c r="AG34" s="82" t="str">
        <f>CONCATENATE(COMMERCIALE!$A15,"; ",COMMERCIALE!$B15,"; ",COMMERCIALE!$C15,"; ")</f>
        <v>Zona B10; 1,5≤d.f.≤3; Urb.Secondaria; </v>
      </c>
      <c r="AH34" s="83">
        <v>21.68</v>
      </c>
      <c r="AI34" s="84" t="str">
        <f>CONCATENATE(TURISMO!$A15,"; ",TURISMO!$B15,"; ",TURISMO!$C15,"; ")</f>
        <v>Zona B10; 1,5≤d.f.≤3; Urb.Secondaria; </v>
      </c>
      <c r="AJ34" s="85">
        <v>12.71</v>
      </c>
      <c r="AK34" s="222" t="str">
        <f>CONCATENATE(ARTIGIANATO!$A15,"; ",ARTIGIANATO!$B15,"; ")</f>
        <v>Zona B4; Urb.Secondaria; </v>
      </c>
      <c r="AL34" s="86">
        <v>3.92</v>
      </c>
      <c r="AM34" s="86">
        <v>6.92</v>
      </c>
      <c r="AN34" s="224" t="str">
        <f>CONCATENATE(INDUSTRIA!$A15,"; ",INDUSTRIA!$B15,"; ")</f>
        <v>Zona B4; Urb.Secondaria; </v>
      </c>
      <c r="AO34" s="87">
        <v>16.44</v>
      </c>
      <c r="AP34" s="87">
        <v>6.92</v>
      </c>
    </row>
    <row r="35" spans="1:42" ht="15" customHeight="1">
      <c r="A35" s="7"/>
      <c r="B35" s="59" t="s">
        <v>97</v>
      </c>
      <c r="C35" s="59"/>
      <c r="D35" s="173"/>
      <c r="E35" s="187"/>
      <c r="F35" s="187"/>
      <c r="G35" s="187"/>
      <c r="H35" s="208">
        <f aca="true" t="shared" si="5" ref="H35:H42">(E35+(F35*0.6))*G35</f>
        <v>0</v>
      </c>
      <c r="I35" s="187"/>
      <c r="J35" s="187"/>
      <c r="K35" s="187"/>
      <c r="L35" s="208">
        <f aca="true" t="shared" si="6" ref="L35:L42">(I35+(J35*0.6))*K35</f>
        <v>0</v>
      </c>
      <c r="M35" s="187"/>
      <c r="N35" s="187"/>
      <c r="O35" s="187"/>
      <c r="P35" s="208">
        <f aca="true" t="shared" si="7" ref="P35:P42">(M35+(N35*0.6))*O35</f>
        <v>0</v>
      </c>
      <c r="Q35" s="187"/>
      <c r="R35" s="187"/>
      <c r="S35" s="187"/>
      <c r="T35" s="208">
        <f aca="true" t="shared" si="8" ref="T35:T42">(Q35+(R35*0.6))*S35</f>
        <v>0</v>
      </c>
      <c r="U35" s="187"/>
      <c r="V35" s="187"/>
      <c r="W35" s="187"/>
      <c r="X35" s="210">
        <f aca="true" t="shared" si="9" ref="X35:X42">(U35+(V35*0.6))*W35</f>
        <v>0</v>
      </c>
      <c r="Z35" s="389" t="s">
        <v>390</v>
      </c>
      <c r="AA35" s="78" t="str">
        <f>CONCATENATE(RESIDENZIALE!$A16,"; ",RESIDENZIALE!$B16,"; ",RESIDENZIALE!$C16,"; ")</f>
        <v>Zona B10; 1≤d.f.≤3; Urb.Primaria; </v>
      </c>
      <c r="AB35" s="79">
        <v>5.32</v>
      </c>
      <c r="AC35" s="216" t="str">
        <f>CONCATENATE(AGRICOLTURA!$A16,"; ",AGRICOLTURA!$B16,"; ")</f>
        <v>Zona B5; Urb.Primaria; </v>
      </c>
      <c r="AD35" s="217">
        <v>16.44</v>
      </c>
      <c r="AE35" s="80" t="str">
        <f>CONCATENATE(DIREZIONALE!$A16,"; ",DIREZIONALE!$B16,"; ",DIREZIONALE!$C16,"; ")</f>
        <v>Zona B10; d.f.≥3; Urb.Primaria; </v>
      </c>
      <c r="AF35" s="81">
        <v>19.4</v>
      </c>
      <c r="AG35" s="82" t="str">
        <f>CONCATENATE(COMMERCIALE!$A16,"; ",COMMERCIALE!$B16,"; ",COMMERCIALE!$C16,"; ")</f>
        <v>Zona B10; d.f.≥3; Urb.Primaria; </v>
      </c>
      <c r="AH35" s="83">
        <v>15.87</v>
      </c>
      <c r="AI35" s="84" t="str">
        <f>CONCATENATE(TURISMO!$A16,"; ",TURISMO!$B16,"; ",TURISMO!$C16,"; ")</f>
        <v>Zona B10; d.f.≥3; Urb.Primaria; </v>
      </c>
      <c r="AJ35" s="85">
        <v>10.05</v>
      </c>
      <c r="AK35" s="222" t="str">
        <f>CONCATENATE(ARTIGIANATO!$A16,"; ",ARTIGIANATO!$B16,"; ")</f>
        <v>Zona B5; Urb.Primaria; </v>
      </c>
      <c r="AL35" s="86">
        <v>10.46</v>
      </c>
      <c r="AM35" s="86">
        <v>6.92</v>
      </c>
      <c r="AN35" s="224" t="str">
        <f>CONCATENATE(INDUSTRIA!$A16,"; ",INDUSTRIA!$B16,"; ")</f>
        <v>Zona B5; Urb.Primaria; </v>
      </c>
      <c r="AO35" s="87">
        <v>20.55</v>
      </c>
      <c r="AP35" s="87">
        <v>6.92</v>
      </c>
    </row>
    <row r="36" spans="1:42" ht="15" customHeight="1">
      <c r="A36" s="7"/>
      <c r="B36" s="59" t="s">
        <v>98</v>
      </c>
      <c r="C36" s="59"/>
      <c r="D36" s="173"/>
      <c r="E36" s="187"/>
      <c r="F36" s="187"/>
      <c r="G36" s="187"/>
      <c r="H36" s="208">
        <f t="shared" si="5"/>
        <v>0</v>
      </c>
      <c r="I36" s="187"/>
      <c r="J36" s="187"/>
      <c r="K36" s="187"/>
      <c r="L36" s="208">
        <f t="shared" si="6"/>
        <v>0</v>
      </c>
      <c r="M36" s="187"/>
      <c r="N36" s="187"/>
      <c r="O36" s="187"/>
      <c r="P36" s="208">
        <f t="shared" si="7"/>
        <v>0</v>
      </c>
      <c r="Q36" s="187"/>
      <c r="R36" s="187"/>
      <c r="S36" s="187"/>
      <c r="T36" s="208">
        <f t="shared" si="8"/>
        <v>0</v>
      </c>
      <c r="U36" s="187"/>
      <c r="V36" s="187"/>
      <c r="W36" s="187"/>
      <c r="X36" s="210">
        <f t="shared" si="9"/>
        <v>0</v>
      </c>
      <c r="Y36" s="92"/>
      <c r="Z36" s="389" t="s">
        <v>391</v>
      </c>
      <c r="AA36" s="78" t="str">
        <f>CONCATENATE(RESIDENZIALE!$A17,"; ",RESIDENZIALE!$B17,"; ",RESIDENZIALE!$C17,"; ")</f>
        <v>Zona B10; 1≤d.f.≤3; Urb.Secondaria; </v>
      </c>
      <c r="AB36" s="79">
        <v>6.82</v>
      </c>
      <c r="AC36" s="216" t="str">
        <f>CONCATENATE(AGRICOLTURA!$A17,"; ",AGRICOLTURA!$B17,"; ")</f>
        <v>Zona B5; Urb.Secondaria; </v>
      </c>
      <c r="AD36" s="217">
        <v>2.05</v>
      </c>
      <c r="AE36" s="80" t="str">
        <f>CONCATENATE(DIREZIONALE!$A17,"; ",DIREZIONALE!$B17,"; ",DIREZIONALE!$C17,"; ")</f>
        <v>Zona B10; d.f.≥3; Urb.Secondaria; </v>
      </c>
      <c r="AF36" s="81">
        <v>26.49</v>
      </c>
      <c r="AG36" s="82" t="str">
        <f>CONCATENATE(COMMERCIALE!$A17,"; ",COMMERCIALE!$B17,"; ",COMMERCIALE!$C17,"; ")</f>
        <v>Zona B10; d.f.≥3; Urb.Secondaria; </v>
      </c>
      <c r="AH36" s="83">
        <v>21.68</v>
      </c>
      <c r="AI36" s="84" t="str">
        <f>CONCATENATE(TURISMO!$A17,"; ",TURISMO!$B17,"; ",TURISMO!$C17,"; ")</f>
        <v>Zona B10; d.f.≥3; Urb.Secondaria; </v>
      </c>
      <c r="AJ36" s="85">
        <v>12.71</v>
      </c>
      <c r="AK36" s="222" t="str">
        <f>CONCATENATE(ARTIGIANATO!$A17,"; ",ARTIGIANATO!$B17,"; ")</f>
        <v>Zona B5; Urb.Secondaria; </v>
      </c>
      <c r="AL36" s="86">
        <v>3.92</v>
      </c>
      <c r="AM36" s="86">
        <v>6.92</v>
      </c>
      <c r="AN36" s="224" t="str">
        <f>CONCATENATE(INDUSTRIA!$A17,"; ",INDUSTRIA!$B17,"; ")</f>
        <v>Zona B5; Urb.Secondaria; </v>
      </c>
      <c r="AO36" s="87">
        <v>16.44</v>
      </c>
      <c r="AP36" s="87">
        <v>6.92</v>
      </c>
    </row>
    <row r="37" spans="1:42" ht="15" customHeight="1">
      <c r="A37" s="7"/>
      <c r="B37" s="59" t="s">
        <v>99</v>
      </c>
      <c r="C37" s="59"/>
      <c r="D37" s="173"/>
      <c r="E37" s="187"/>
      <c r="F37" s="187"/>
      <c r="G37" s="187"/>
      <c r="H37" s="208">
        <f t="shared" si="5"/>
        <v>0</v>
      </c>
      <c r="I37" s="187"/>
      <c r="J37" s="187"/>
      <c r="K37" s="187"/>
      <c r="L37" s="208">
        <f t="shared" si="6"/>
        <v>0</v>
      </c>
      <c r="M37" s="187"/>
      <c r="N37" s="187"/>
      <c r="O37" s="187"/>
      <c r="P37" s="208">
        <f t="shared" si="7"/>
        <v>0</v>
      </c>
      <c r="Q37" s="187"/>
      <c r="R37" s="187"/>
      <c r="S37" s="187"/>
      <c r="T37" s="208">
        <f t="shared" si="8"/>
        <v>0</v>
      </c>
      <c r="U37" s="187"/>
      <c r="V37" s="187"/>
      <c r="W37" s="187"/>
      <c r="X37" s="210">
        <f t="shared" si="9"/>
        <v>0</v>
      </c>
      <c r="Y37" s="92"/>
      <c r="Z37" s="389" t="s">
        <v>392</v>
      </c>
      <c r="AA37" s="78" t="str">
        <f>CONCATENATE(RESIDENZIALE!$A18,"; ",RESIDENZIALE!$B18,"; ",RESIDENZIALE!$C18,"; ")</f>
        <v>Zona B10; d.f.&lt;1; Urb.Primaria; </v>
      </c>
      <c r="AB37" s="79">
        <v>11.21</v>
      </c>
      <c r="AC37" s="216" t="str">
        <f>CONCATENATE(AGRICOLTURA!$A18,"; ",AGRICOLTURA!$B18,"; ")</f>
        <v>Zona B6; Urb.Primaria; </v>
      </c>
      <c r="AD37" s="217">
        <v>16.44</v>
      </c>
      <c r="AE37" s="80" t="str">
        <f>CONCATENATE(DIREZIONALE!$A18,"; ",DIREZIONALE!$B18,"; ",DIREZIONALE!$C18,"; ")</f>
        <v>Zona B2; 1,5≤d.f.≤3; Urb.Primaria; </v>
      </c>
      <c r="AF37" s="81">
        <v>39.01</v>
      </c>
      <c r="AG37" s="82" t="str">
        <f>CONCATENATE(COMMERCIALE!$A18,"; ",COMMERCIALE!$B18,"; ",COMMERCIALE!$C18,"; ")</f>
        <v>Zona B2; 1,5≤d.f.≤3; Urb.Primaria; </v>
      </c>
      <c r="AH37" s="83">
        <v>31.92</v>
      </c>
      <c r="AI37" s="84" t="str">
        <f>CONCATENATE(TURISMO!$A18,"; ",TURISMO!$B18,"; ",TURISMO!$C18,"; ")</f>
        <v>Zona B2; 1,5≤d.f.≤3; Urb.Primaria; </v>
      </c>
      <c r="AJ37" s="85">
        <v>10.05</v>
      </c>
      <c r="AK37" s="222" t="str">
        <f>CONCATENATE(ARTIGIANATO!$A18,"; ",ARTIGIANATO!$B18,"; ")</f>
        <v>Zona B6; Urb.Primaria; </v>
      </c>
      <c r="AL37" s="86">
        <v>10.46</v>
      </c>
      <c r="AM37" s="86">
        <v>6.92</v>
      </c>
      <c r="AN37" s="224" t="str">
        <f>CONCATENATE(INDUSTRIA!$A18,"; ",INDUSTRIA!$B18,"; ")</f>
        <v>Zona B6; Urb.Primaria; </v>
      </c>
      <c r="AO37" s="87">
        <v>20.55</v>
      </c>
      <c r="AP37" s="87">
        <v>6.92</v>
      </c>
    </row>
    <row r="38" spans="1:42" ht="15" customHeight="1">
      <c r="A38" s="7"/>
      <c r="B38" s="59" t="s">
        <v>100</v>
      </c>
      <c r="C38" s="59"/>
      <c r="D38" s="173"/>
      <c r="E38" s="187"/>
      <c r="F38" s="187"/>
      <c r="G38" s="187"/>
      <c r="H38" s="208">
        <f t="shared" si="5"/>
        <v>0</v>
      </c>
      <c r="I38" s="187"/>
      <c r="J38" s="187"/>
      <c r="K38" s="187"/>
      <c r="L38" s="208">
        <f t="shared" si="6"/>
        <v>0</v>
      </c>
      <c r="M38" s="187"/>
      <c r="N38" s="187"/>
      <c r="O38" s="187"/>
      <c r="P38" s="208">
        <f t="shared" si="7"/>
        <v>0</v>
      </c>
      <c r="Q38" s="187"/>
      <c r="R38" s="187"/>
      <c r="S38" s="187"/>
      <c r="T38" s="208">
        <f t="shared" si="8"/>
        <v>0</v>
      </c>
      <c r="U38" s="187"/>
      <c r="V38" s="187"/>
      <c r="W38" s="187"/>
      <c r="X38" s="210">
        <f t="shared" si="9"/>
        <v>0</v>
      </c>
      <c r="Z38" s="389" t="s">
        <v>393</v>
      </c>
      <c r="AA38" s="78" t="str">
        <f>CONCATENATE(RESIDENZIALE!$A19,"; ",RESIDENZIALE!$B19,"; ",RESIDENZIALE!$C19,"; ")</f>
        <v>Zona B10; d.f.&lt;1; Urb.Secondaria; </v>
      </c>
      <c r="AB38" s="79">
        <v>6.82</v>
      </c>
      <c r="AC38" s="216" t="str">
        <f>CONCATENATE(AGRICOLTURA!$A19,"; ",AGRICOLTURA!$B19,"; ")</f>
        <v>Zona B6; Urb.Secondaria; </v>
      </c>
      <c r="AD38" s="217">
        <v>2.05</v>
      </c>
      <c r="AE38" s="80" t="str">
        <f>CONCATENATE(DIREZIONALE!$A19,"; ",DIREZIONALE!$B19,"; ",DIREZIONALE!$C19,"; ")</f>
        <v>Zona B2; 1,5≤d.f.≤3; Urb.Secondaria; </v>
      </c>
      <c r="AF38" s="81">
        <v>26.49</v>
      </c>
      <c r="AG38" s="82" t="str">
        <f>CONCATENATE(COMMERCIALE!$A19,"; ",COMMERCIALE!$B19,"; ",COMMERCIALE!$C19,"; ")</f>
        <v>Zona B2; 1,5≤d.f.≤3; Urb.Secondaria; </v>
      </c>
      <c r="AH38" s="83">
        <v>21.68</v>
      </c>
      <c r="AI38" s="84" t="str">
        <f>CONCATENATE(TURISMO!$A19,"; ",TURISMO!$B19,"; ",TURISMO!$C19,"; ")</f>
        <v>Zona B2; 1,5≤d.f.≤3; Urb.Secondaria; </v>
      </c>
      <c r="AJ38" s="85">
        <v>12.71</v>
      </c>
      <c r="AK38" s="222" t="str">
        <f>CONCATENATE(ARTIGIANATO!$A19,"; ",ARTIGIANATO!$B19,"; ")</f>
        <v>Zona B6; Urb.Secondaria; </v>
      </c>
      <c r="AL38" s="86">
        <v>3.92</v>
      </c>
      <c r="AM38" s="86">
        <v>6.92</v>
      </c>
      <c r="AN38" s="224" t="str">
        <f>CONCATENATE(INDUSTRIA!$A19,"; ",INDUSTRIA!$B19,"; ")</f>
        <v>Zona B6; Urb.Secondaria; </v>
      </c>
      <c r="AO38" s="87">
        <v>16.44</v>
      </c>
      <c r="AP38" s="87">
        <v>6.92</v>
      </c>
    </row>
    <row r="39" spans="1:42" ht="15" customHeight="1">
      <c r="A39" s="7"/>
      <c r="B39" s="59" t="s">
        <v>101</v>
      </c>
      <c r="C39" s="59"/>
      <c r="D39" s="173"/>
      <c r="E39" s="187"/>
      <c r="F39" s="187"/>
      <c r="G39" s="187"/>
      <c r="H39" s="208">
        <f t="shared" si="5"/>
        <v>0</v>
      </c>
      <c r="I39" s="187"/>
      <c r="J39" s="187"/>
      <c r="K39" s="187"/>
      <c r="L39" s="208">
        <f t="shared" si="6"/>
        <v>0</v>
      </c>
      <c r="M39" s="187"/>
      <c r="N39" s="187"/>
      <c r="O39" s="187"/>
      <c r="P39" s="208">
        <f t="shared" si="7"/>
        <v>0</v>
      </c>
      <c r="Q39" s="187"/>
      <c r="R39" s="187"/>
      <c r="S39" s="187"/>
      <c r="T39" s="208">
        <f t="shared" si="8"/>
        <v>0</v>
      </c>
      <c r="U39" s="187"/>
      <c r="V39" s="187"/>
      <c r="W39" s="187"/>
      <c r="X39" s="210">
        <f t="shared" si="9"/>
        <v>0</v>
      </c>
      <c r="Z39" s="96" t="s">
        <v>389</v>
      </c>
      <c r="AA39" s="378" t="str">
        <f>CONCATENATE(RESIDENZIALE!$A20,"; ",RESIDENZIALE!$B20,"; ",RESIDENZIALE!$C20,"; ")</f>
        <v>Zona B10; d.f.≥3; Urb.Primaria; </v>
      </c>
      <c r="AB39" s="79">
        <v>3.74</v>
      </c>
      <c r="AC39" s="216" t="str">
        <f>CONCATENATE(AGRICOLTURA!$A20,"; ",AGRICOLTURA!$B20,"; ")</f>
        <v>Zona B7; Urb.Primaria; </v>
      </c>
      <c r="AD39" s="217">
        <v>16.44</v>
      </c>
      <c r="AE39" s="80" t="str">
        <f>CONCATENATE(DIREZIONALE!$A20,"; ",DIREZIONALE!$B20,"; ",DIREZIONALE!$C20,"; ")</f>
        <v>Zona B2; d.f.≥3; Urb.Primaria; </v>
      </c>
      <c r="AF39" s="81">
        <v>19.4</v>
      </c>
      <c r="AG39" s="82" t="str">
        <f>CONCATENATE(COMMERCIALE!$A20,"; ",COMMERCIALE!$B20,"; ",COMMERCIALE!$C20,"; ")</f>
        <v>Zona B2; d.f.≥3; Urb.Primaria; </v>
      </c>
      <c r="AH39" s="83">
        <v>15.87</v>
      </c>
      <c r="AI39" s="84" t="str">
        <f>CONCATENATE(TURISMO!$A20,"; ",TURISMO!$B20,"; ",TURISMO!$C20,"; ")</f>
        <v>Zona B2; d.f.≥3; Urb.Primaria; </v>
      </c>
      <c r="AJ39" s="85">
        <v>10.05</v>
      </c>
      <c r="AK39" s="222" t="str">
        <f>CONCATENATE(ARTIGIANATO!$A20,"; ",ARTIGIANATO!$B20,"; ")</f>
        <v>Zona B7; Urb.Primaria; </v>
      </c>
      <c r="AL39" s="86">
        <v>10.46</v>
      </c>
      <c r="AM39" s="86">
        <v>6.92</v>
      </c>
      <c r="AN39" s="224" t="str">
        <f>CONCATENATE(INDUSTRIA!$A20,"; ",INDUSTRIA!$B20,"; ")</f>
        <v>Zona B7; Urb.Primaria; </v>
      </c>
      <c r="AO39" s="87">
        <v>20.55</v>
      </c>
      <c r="AP39" s="87">
        <v>6.92</v>
      </c>
    </row>
    <row r="40" spans="1:42" ht="15" customHeight="1">
      <c r="A40" s="7"/>
      <c r="B40" s="59" t="s">
        <v>102</v>
      </c>
      <c r="C40" s="59"/>
      <c r="D40" s="173"/>
      <c r="E40" s="187"/>
      <c r="F40" s="187"/>
      <c r="G40" s="187"/>
      <c r="H40" s="208">
        <f t="shared" si="5"/>
        <v>0</v>
      </c>
      <c r="I40" s="187"/>
      <c r="J40" s="187"/>
      <c r="K40" s="187"/>
      <c r="L40" s="208">
        <f t="shared" si="6"/>
        <v>0</v>
      </c>
      <c r="M40" s="187"/>
      <c r="N40" s="187"/>
      <c r="O40" s="187"/>
      <c r="P40" s="208">
        <f t="shared" si="7"/>
        <v>0</v>
      </c>
      <c r="Q40" s="187"/>
      <c r="R40" s="187"/>
      <c r="S40" s="187"/>
      <c r="T40" s="208">
        <f t="shared" si="8"/>
        <v>0</v>
      </c>
      <c r="U40" s="187"/>
      <c r="V40" s="187"/>
      <c r="W40" s="187"/>
      <c r="X40" s="210">
        <f t="shared" si="9"/>
        <v>0</v>
      </c>
      <c r="Z40" s="196"/>
      <c r="AA40" s="378" t="str">
        <f>CONCATENATE(RESIDENZIALE!$A21,"; ",RESIDENZIALE!$B21,"; ",RESIDENZIALE!$C21,"; ")</f>
        <v>Zona B10; d.f.≥3; Urb.Secondaria; </v>
      </c>
      <c r="AB40" s="79">
        <v>6.82</v>
      </c>
      <c r="AC40" s="216" t="str">
        <f>CONCATENATE(AGRICOLTURA!$A21,"; ",AGRICOLTURA!$B21,"; ")</f>
        <v>Zona B7; Urb.Secondaria; </v>
      </c>
      <c r="AD40" s="217">
        <v>2.05</v>
      </c>
      <c r="AE40" s="80" t="str">
        <f>CONCATENATE(DIREZIONALE!$A21,"; ",DIREZIONALE!$B21,"; ",DIREZIONALE!$C21,"; ")</f>
        <v>Zona B2; d.f.≥3; Urb.Secondaria; </v>
      </c>
      <c r="AF40" s="81">
        <v>26.49</v>
      </c>
      <c r="AG40" s="82" t="str">
        <f>CONCATENATE(COMMERCIALE!$A21,"; ",COMMERCIALE!$B21,"; ",COMMERCIALE!$C21,"; ")</f>
        <v>Zona B2; d.f.≥3; Urb.Secondaria; </v>
      </c>
      <c r="AH40" s="83">
        <v>21.68</v>
      </c>
      <c r="AI40" s="84" t="str">
        <f>CONCATENATE(TURISMO!$A21,"; ",TURISMO!$B21,"; ",TURISMO!$C21,"; ")</f>
        <v>Zona B2; d.f.≥3; Urb.Secondaria; </v>
      </c>
      <c r="AJ40" s="85">
        <v>12.71</v>
      </c>
      <c r="AK40" s="222" t="str">
        <f>CONCATENATE(ARTIGIANATO!$A21,"; ",ARTIGIANATO!$B21,"; ")</f>
        <v>Zona B7; Urb.Secondaria; </v>
      </c>
      <c r="AL40" s="86">
        <v>3.92</v>
      </c>
      <c r="AM40" s="86">
        <v>6.92</v>
      </c>
      <c r="AN40" s="224" t="str">
        <f>CONCATENATE(INDUSTRIA!$A21,"; ",INDUSTRIA!$B21,"; ")</f>
        <v>Zona B7; Urb.Secondaria; </v>
      </c>
      <c r="AO40" s="87">
        <v>16.44</v>
      </c>
      <c r="AP40" s="87">
        <v>6.92</v>
      </c>
    </row>
    <row r="41" spans="1:42" ht="15" customHeight="1">
      <c r="A41" s="7"/>
      <c r="B41" s="59" t="s">
        <v>91</v>
      </c>
      <c r="C41" s="59"/>
      <c r="D41" s="173"/>
      <c r="E41" s="187"/>
      <c r="F41" s="187"/>
      <c r="G41" s="187"/>
      <c r="H41" s="208">
        <f t="shared" si="5"/>
        <v>0</v>
      </c>
      <c r="I41" s="187"/>
      <c r="J41" s="187"/>
      <c r="K41" s="187"/>
      <c r="L41" s="208">
        <f t="shared" si="6"/>
        <v>0</v>
      </c>
      <c r="M41" s="187"/>
      <c r="N41" s="187"/>
      <c r="O41" s="187"/>
      <c r="P41" s="208">
        <f t="shared" si="7"/>
        <v>0</v>
      </c>
      <c r="Q41" s="187"/>
      <c r="R41" s="187"/>
      <c r="S41" s="187"/>
      <c r="T41" s="208">
        <f t="shared" si="8"/>
        <v>0</v>
      </c>
      <c r="U41" s="187"/>
      <c r="V41" s="187"/>
      <c r="W41" s="187"/>
      <c r="X41" s="210">
        <f t="shared" si="9"/>
        <v>0</v>
      </c>
      <c r="Z41" s="196"/>
      <c r="AA41" s="378" t="str">
        <f>CONCATENATE(RESIDENZIALE!$A22,"; ",RESIDENZIALE!$B22,"; ",RESIDENZIALE!$C22,"; ")</f>
        <v>Zona B2; 1≤d.f.≤3; Urb.Primaria; </v>
      </c>
      <c r="AB41" s="79">
        <v>5.32</v>
      </c>
      <c r="AC41" s="216" t="str">
        <f>CONCATENATE(AGRICOLTURA!$A22,"; ",AGRICOLTURA!$B22,"; ")</f>
        <v>Zona B8; Urb.Primaria; </v>
      </c>
      <c r="AD41" s="217">
        <v>16.44</v>
      </c>
      <c r="AE41" s="80" t="str">
        <f>CONCATENATE(DIREZIONALE!$A22,"; ",DIREZIONALE!$B22,"; ",DIREZIONALE!$C22,"; ")</f>
        <v>Zona B3; 1,5≤d.f.≤3; Urb.Primaria; </v>
      </c>
      <c r="AF41" s="81">
        <v>39.01</v>
      </c>
      <c r="AG41" s="82" t="str">
        <f>CONCATENATE(COMMERCIALE!$A22,"; ",COMMERCIALE!$B22,"; ",COMMERCIALE!$C22,"; ")</f>
        <v>Zona B3; 1,5≤d.f.≤3; Urb.Primaria; </v>
      </c>
      <c r="AH41" s="83">
        <v>31.92</v>
      </c>
      <c r="AI41" s="84" t="str">
        <f>CONCATENATE(TURISMO!$A22,"; ",TURISMO!$B22,"; ",TURISMO!$C22,"; ")</f>
        <v>Zona B3; 1,5≤d.f.≤3; Urb.Primaria; </v>
      </c>
      <c r="AJ41" s="85">
        <v>10.05</v>
      </c>
      <c r="AK41" s="222" t="str">
        <f>CONCATENATE(ARTIGIANATO!$A22,"; ",ARTIGIANATO!$B22,"; ")</f>
        <v>Zona B8; Urb.Primaria; </v>
      </c>
      <c r="AL41" s="86">
        <v>10.46</v>
      </c>
      <c r="AM41" s="86">
        <v>6.92</v>
      </c>
      <c r="AN41" s="224" t="str">
        <f>CONCATENATE(INDUSTRIA!$A22,"; ",INDUSTRIA!$B22,"; ")</f>
        <v>Zona B8; Urb.Primaria; </v>
      </c>
      <c r="AO41" s="87">
        <v>20.55</v>
      </c>
      <c r="AP41" s="87">
        <v>6.92</v>
      </c>
    </row>
    <row r="42" spans="1:42" ht="15" customHeight="1" thickBot="1">
      <c r="A42" s="7"/>
      <c r="B42" s="59" t="s">
        <v>92</v>
      </c>
      <c r="C42" s="59"/>
      <c r="D42" s="173"/>
      <c r="E42" s="188"/>
      <c r="F42" s="188"/>
      <c r="G42" s="188"/>
      <c r="H42" s="208">
        <f t="shared" si="5"/>
        <v>0</v>
      </c>
      <c r="I42" s="188"/>
      <c r="J42" s="188"/>
      <c r="K42" s="188"/>
      <c r="L42" s="208">
        <f t="shared" si="6"/>
        <v>0</v>
      </c>
      <c r="M42" s="188"/>
      <c r="N42" s="188"/>
      <c r="O42" s="188"/>
      <c r="P42" s="208">
        <f t="shared" si="7"/>
        <v>0</v>
      </c>
      <c r="Q42" s="188"/>
      <c r="R42" s="188"/>
      <c r="S42" s="188"/>
      <c r="T42" s="208">
        <f t="shared" si="8"/>
        <v>0</v>
      </c>
      <c r="U42" s="188"/>
      <c r="V42" s="188"/>
      <c r="W42" s="188"/>
      <c r="X42" s="210">
        <f t="shared" si="9"/>
        <v>0</v>
      </c>
      <c r="Y42" s="92"/>
      <c r="Z42" s="196"/>
      <c r="AA42" s="378" t="str">
        <f>CONCATENATE(RESIDENZIALE!$A23,"; ",RESIDENZIALE!$B23,"; ",RESIDENZIALE!$C23,"; ")</f>
        <v>Zona B2; 1≤d.f.≤3; Urb.Secondaria; </v>
      </c>
      <c r="AB42" s="79">
        <v>6.82</v>
      </c>
      <c r="AC42" s="216" t="str">
        <f>CONCATENATE(AGRICOLTURA!$A23,"; ",AGRICOLTURA!$B23,"; ")</f>
        <v>Zona B8; Urb.Secondaria; </v>
      </c>
      <c r="AD42" s="217">
        <v>2.05</v>
      </c>
      <c r="AE42" s="80" t="str">
        <f>CONCATENATE(DIREZIONALE!$A23,"; ",DIREZIONALE!$B23,"; ",DIREZIONALE!$C23,"; ")</f>
        <v>Zona B3; 1,5≤d.f.≤3; Urb.Secondaria; </v>
      </c>
      <c r="AF42" s="81">
        <v>26.49</v>
      </c>
      <c r="AG42" s="82" t="str">
        <f>CONCATENATE(COMMERCIALE!$A23,"; ",COMMERCIALE!$B23,"; ",COMMERCIALE!$C23,"; ")</f>
        <v>Zona B3; 1,5≤d.f.≤3; Urb.Secondaria; </v>
      </c>
      <c r="AH42" s="83">
        <v>21.68</v>
      </c>
      <c r="AI42" s="84" t="str">
        <f>CONCATENATE(TURISMO!$A23,"; ",TURISMO!$B23,"; ",TURISMO!$C23,"; ")</f>
        <v>Zona B3; 1,5≤d.f.≤3; Urb.Secondaria; </v>
      </c>
      <c r="AJ42" s="85">
        <v>12.71</v>
      </c>
      <c r="AK42" s="222" t="str">
        <f>CONCATENATE(ARTIGIANATO!$A23,"; ",ARTIGIANATO!$B23,"; ")</f>
        <v>Zona B8; Urb.Secondaria; </v>
      </c>
      <c r="AL42" s="86">
        <v>3.92</v>
      </c>
      <c r="AM42" s="86">
        <v>6.92</v>
      </c>
      <c r="AN42" s="224" t="str">
        <f>CONCATENATE(INDUSTRIA!$A23,"; ",INDUSTRIA!$B23,"; ")</f>
        <v>Zona B8; Urb.Secondaria; </v>
      </c>
      <c r="AO42" s="87">
        <v>16.44</v>
      </c>
      <c r="AP42" s="87">
        <v>6.92</v>
      </c>
    </row>
    <row r="43" spans="1:42" ht="15" customHeight="1" thickTop="1">
      <c r="A43" s="7"/>
      <c r="B43" s="8"/>
      <c r="C43" s="8"/>
      <c r="D43" s="176"/>
      <c r="E43" s="9"/>
      <c r="F43" s="9"/>
      <c r="G43" s="9"/>
      <c r="H43" s="9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200"/>
      <c r="U43" s="8"/>
      <c r="V43" s="8"/>
      <c r="W43" s="8"/>
      <c r="X43" s="10"/>
      <c r="Y43" s="92"/>
      <c r="Z43" s="196"/>
      <c r="AA43" s="378" t="str">
        <f>CONCATENATE(RESIDENZIALE!$A24,"; ",RESIDENZIALE!$B24,"; ",RESIDENZIALE!$C24,"; ")</f>
        <v>Zona B2; d.f.&lt;1; Urb.Primaria; </v>
      </c>
      <c r="AB43" s="79">
        <v>11.21</v>
      </c>
      <c r="AC43" s="216" t="str">
        <f>CONCATENATE(AGRICOLTURA!$A24,"; ",AGRICOLTURA!$B24,"; ")</f>
        <v>Zona B9; Urb.Primaria; </v>
      </c>
      <c r="AD43" s="217">
        <v>16.44</v>
      </c>
      <c r="AE43" s="80" t="str">
        <f>CONCATENATE(DIREZIONALE!$A24,"; ",DIREZIONALE!$B24,"; ",DIREZIONALE!$C24,"; ")</f>
        <v>Zona B3; d.f.≥3; Urb.Primaria; </v>
      </c>
      <c r="AF43" s="81">
        <v>19.4</v>
      </c>
      <c r="AG43" s="82" t="str">
        <f>CONCATENATE(COMMERCIALE!$A24,"; ",COMMERCIALE!$B24,"; ",COMMERCIALE!$C24,"; ")</f>
        <v>Zona B3; d.f.≥3; Urb.Primaria; </v>
      </c>
      <c r="AH43" s="83">
        <v>15.87</v>
      </c>
      <c r="AI43" s="84" t="str">
        <f>CONCATENATE(TURISMO!$A24,"; ",TURISMO!$B24,"; ",TURISMO!$C24,"; ")</f>
        <v>Zona B3; d.f.≥3; Urb.Primaria; </v>
      </c>
      <c r="AJ43" s="85">
        <v>10.05</v>
      </c>
      <c r="AK43" s="222" t="str">
        <f>CONCATENATE(ARTIGIANATO!$A24,"; ",ARTIGIANATO!$B24,"; ")</f>
        <v>Zona B9; Urb.Primaria; </v>
      </c>
      <c r="AL43" s="86">
        <v>10.46</v>
      </c>
      <c r="AM43" s="86">
        <v>6.92</v>
      </c>
      <c r="AN43" s="224" t="str">
        <f>CONCATENATE(INDUSTRIA!$A24,"; ",INDUSTRIA!$B24,"; ")</f>
        <v>Zona B9; Urb.Primaria; </v>
      </c>
      <c r="AO43" s="87">
        <v>20.55</v>
      </c>
      <c r="AP43" s="87">
        <v>6.92</v>
      </c>
    </row>
    <row r="44" spans="1:42" ht="15" customHeight="1" thickBot="1">
      <c r="A44" s="7"/>
      <c r="B44" s="20"/>
      <c r="C44" s="20"/>
      <c r="D44" s="20"/>
      <c r="E44" s="454" t="s">
        <v>310</v>
      </c>
      <c r="F44" s="454"/>
      <c r="G44" s="382" t="s">
        <v>255</v>
      </c>
      <c r="H44" s="170"/>
      <c r="I44" s="454" t="s">
        <v>310</v>
      </c>
      <c r="J44" s="486"/>
      <c r="K44" s="382" t="s">
        <v>255</v>
      </c>
      <c r="L44" s="170"/>
      <c r="M44" s="454" t="s">
        <v>310</v>
      </c>
      <c r="N44" s="454"/>
      <c r="O44" s="382" t="s">
        <v>255</v>
      </c>
      <c r="P44" s="170"/>
      <c r="Q44" s="454" t="s">
        <v>310</v>
      </c>
      <c r="R44" s="454"/>
      <c r="S44" s="382" t="s">
        <v>255</v>
      </c>
      <c r="T44" s="170"/>
      <c r="U44" s="454" t="s">
        <v>310</v>
      </c>
      <c r="V44" s="454"/>
      <c r="W44" s="382" t="s">
        <v>255</v>
      </c>
      <c r="X44" s="10"/>
      <c r="Z44" s="196"/>
      <c r="AA44" s="378" t="str">
        <f>CONCATENATE(RESIDENZIALE!$A25,"; ",RESIDENZIALE!$B25,"; ",RESIDENZIALE!$C25,"; ")</f>
        <v>Zona B2; d.f.&lt;1; Urb.Secondaria; </v>
      </c>
      <c r="AB44" s="79">
        <v>6.82</v>
      </c>
      <c r="AC44" s="216" t="str">
        <f>CONCATENATE(AGRICOLTURA!$A25,"; ",AGRICOLTURA!$B25,"; ")</f>
        <v>Zona B9; Urb.Secondaria; </v>
      </c>
      <c r="AD44" s="217">
        <v>2.05</v>
      </c>
      <c r="AE44" s="80" t="str">
        <f>CONCATENATE(DIREZIONALE!$A25,"; ",DIREZIONALE!$B25,"; ",DIREZIONALE!$C25,"; ")</f>
        <v>Zona B3; d.f.≥3; Urb.Secondaria; </v>
      </c>
      <c r="AF44" s="81">
        <v>26.49</v>
      </c>
      <c r="AG44" s="82" t="str">
        <f>CONCATENATE(COMMERCIALE!$A25,"; ",COMMERCIALE!$B25,"; ",COMMERCIALE!$C25,"; ")</f>
        <v>Zona B3; d.f.≥3; Urb.Secondaria; </v>
      </c>
      <c r="AH44" s="83">
        <v>21.68</v>
      </c>
      <c r="AI44" s="84" t="str">
        <f>CONCATENATE(TURISMO!$A25,"; ",TURISMO!$B25,"; ",TURISMO!$C25,"; ")</f>
        <v>Zona B3; d.f.≥3; Urb.Secondaria; </v>
      </c>
      <c r="AJ44" s="85">
        <v>12.71</v>
      </c>
      <c r="AK44" s="222" t="str">
        <f>CONCATENATE(ARTIGIANATO!$A25,"; ",ARTIGIANATO!$B25,"; ")</f>
        <v>Zona B9; Urb.Secondaria; </v>
      </c>
      <c r="AL44" s="86">
        <v>3.92</v>
      </c>
      <c r="AM44" s="86">
        <v>6.92</v>
      </c>
      <c r="AN44" s="224" t="str">
        <f>CONCATENATE(INDUSTRIA!$A25,"; ",INDUSTRIA!$B25,"; ")</f>
        <v>Zona B9; Urb.Secondaria; </v>
      </c>
      <c r="AO44" s="87">
        <v>16.44</v>
      </c>
      <c r="AP44" s="87">
        <v>6.92</v>
      </c>
    </row>
    <row r="45" spans="1:42" ht="15" customHeight="1" thickTop="1">
      <c r="A45" s="7"/>
      <c r="B45" s="20"/>
      <c r="C45" s="20"/>
      <c r="D45" s="20"/>
      <c r="E45" s="189" t="s">
        <v>112</v>
      </c>
      <c r="F45" s="189" t="s">
        <v>113</v>
      </c>
      <c r="G45" s="189" t="s">
        <v>186</v>
      </c>
      <c r="H45" s="170"/>
      <c r="I45" s="189" t="s">
        <v>112</v>
      </c>
      <c r="J45" s="189" t="s">
        <v>113</v>
      </c>
      <c r="K45" s="189" t="s">
        <v>186</v>
      </c>
      <c r="L45" s="170"/>
      <c r="M45" s="189" t="s">
        <v>112</v>
      </c>
      <c r="N45" s="189" t="s">
        <v>113</v>
      </c>
      <c r="O45" s="189" t="s">
        <v>186</v>
      </c>
      <c r="P45" s="170"/>
      <c r="Q45" s="189" t="s">
        <v>112</v>
      </c>
      <c r="R45" s="189" t="s">
        <v>113</v>
      </c>
      <c r="S45" s="189" t="s">
        <v>186</v>
      </c>
      <c r="T45" s="170"/>
      <c r="U45" s="189" t="s">
        <v>112</v>
      </c>
      <c r="V45" s="189" t="s">
        <v>113</v>
      </c>
      <c r="W45" s="189" t="s">
        <v>186</v>
      </c>
      <c r="X45" s="10"/>
      <c r="Z45" s="196"/>
      <c r="AA45" s="378" t="str">
        <f>CONCATENATE(RESIDENZIALE!$A26,"; ",RESIDENZIALE!$B26,"; ",RESIDENZIALE!$C26,"; ")</f>
        <v>Zona B2; d.f.≥3; Urb.Primaria; </v>
      </c>
      <c r="AB45" s="79">
        <v>3.74</v>
      </c>
      <c r="AC45" s="216" t="str">
        <f>CONCATENATE(AGRICOLTURA!$A26,"; ",AGRICOLTURA!$B26,"; ")</f>
        <v>Zona Ba; Urb.Primaria; </v>
      </c>
      <c r="AD45" s="217">
        <v>16.44</v>
      </c>
      <c r="AE45" s="80" t="str">
        <f>CONCATENATE(DIREZIONALE!$A26,"; ",DIREZIONALE!$B26,"; ",DIREZIONALE!$C26,"; ")</f>
        <v>Zona B4; 1,5≤d.f.≤3; Urb.Primaria; </v>
      </c>
      <c r="AF45" s="81">
        <v>39.01</v>
      </c>
      <c r="AG45" s="82" t="str">
        <f>CONCATENATE(COMMERCIALE!$A26,"; ",COMMERCIALE!$B26,"; ",COMMERCIALE!$C26,"; ")</f>
        <v>Zona B4; 1,5≤d.f.≤3; Urb.Primaria; </v>
      </c>
      <c r="AH45" s="83">
        <v>31.92</v>
      </c>
      <c r="AI45" s="84" t="str">
        <f>CONCATENATE(TURISMO!$A26,"; ",TURISMO!$B26,"; ",TURISMO!$C26,"; ")</f>
        <v>Zona B4; 1,5≤d.f.≤3; Urb.Primaria; </v>
      </c>
      <c r="AJ45" s="85">
        <v>10.05</v>
      </c>
      <c r="AK45" s="222" t="str">
        <f>CONCATENATE(ARTIGIANATO!$A26,"; ",ARTIGIANATO!$B26,"; ")</f>
        <v>Zona Ba; Urb.Primaria; </v>
      </c>
      <c r="AL45" s="86">
        <v>10.46</v>
      </c>
      <c r="AM45" s="86">
        <v>6.92</v>
      </c>
      <c r="AN45" s="224" t="str">
        <f>CONCATENATE(INDUSTRIA!$A26,"; ",INDUSTRIA!$B26,"; ")</f>
        <v>Zona Ba; Urb.Primaria; </v>
      </c>
      <c r="AO45" s="87">
        <v>20.55</v>
      </c>
      <c r="AP45" s="87">
        <v>6.92</v>
      </c>
    </row>
    <row r="46" spans="1:42" ht="15" customHeight="1">
      <c r="A46" s="7"/>
      <c r="B46" s="59" t="s">
        <v>96</v>
      </c>
      <c r="C46" s="59"/>
      <c r="D46" s="173"/>
      <c r="E46" s="187"/>
      <c r="F46" s="187"/>
      <c r="G46" s="187"/>
      <c r="H46" s="208">
        <f>(E46+(F46*0.6))*G46</f>
        <v>0</v>
      </c>
      <c r="I46" s="187"/>
      <c r="J46" s="187"/>
      <c r="K46" s="187"/>
      <c r="L46" s="208">
        <f>(I46+(J46*0.6))*K46</f>
        <v>0</v>
      </c>
      <c r="M46" s="187"/>
      <c r="N46" s="187"/>
      <c r="O46" s="187"/>
      <c r="P46" s="208">
        <f>(M46+(N46*0.6))*O46</f>
        <v>0</v>
      </c>
      <c r="Q46" s="187"/>
      <c r="R46" s="187"/>
      <c r="S46" s="187"/>
      <c r="T46" s="208">
        <f>(Q46+(R46*0.6))*S46</f>
        <v>0</v>
      </c>
      <c r="U46" s="187"/>
      <c r="V46" s="187"/>
      <c r="W46" s="187"/>
      <c r="X46" s="210">
        <f>(U46+(V46*0.6))*W46</f>
        <v>0</v>
      </c>
      <c r="Z46" s="196"/>
      <c r="AA46" s="378" t="str">
        <f>CONCATENATE(RESIDENZIALE!$A27,"; ",RESIDENZIALE!$B27,"; ",RESIDENZIALE!$C27,"; ")</f>
        <v>Zona B2; d.f.≥3; Urb.Secondaria; </v>
      </c>
      <c r="AB46" s="79">
        <v>6.82</v>
      </c>
      <c r="AC46" s="216" t="str">
        <f>CONCATENATE(AGRICOLTURA!$A27,"; ",AGRICOLTURA!$B27,"; ")</f>
        <v>Zona Ba; Urb.Secondaria; </v>
      </c>
      <c r="AD46" s="217">
        <v>2.05</v>
      </c>
      <c r="AE46" s="80" t="str">
        <f>CONCATENATE(DIREZIONALE!$A27,"; ",DIREZIONALE!$B27,"; ",DIREZIONALE!$C27,"; ")</f>
        <v>Zona B4; 1,5≤d.f.≤3; Urb.Secondaria; </v>
      </c>
      <c r="AF46" s="81">
        <v>26.49</v>
      </c>
      <c r="AG46" s="82" t="str">
        <f>CONCATENATE(COMMERCIALE!$A27,"; ",COMMERCIALE!$B27,"; ",COMMERCIALE!$C27,"; ")</f>
        <v>Zona B4; 1,5≤d.f.≤3; Urb.Secondaria; </v>
      </c>
      <c r="AH46" s="83">
        <v>21.68</v>
      </c>
      <c r="AI46" s="84" t="str">
        <f>CONCATENATE(TURISMO!$A27,"; ",TURISMO!$B27,"; ",TURISMO!$C27,"; ")</f>
        <v>Zona B4; 1,5≤d.f.≤3; Urb.Secondaria; </v>
      </c>
      <c r="AJ46" s="85">
        <v>12.71</v>
      </c>
      <c r="AK46" s="222" t="str">
        <f>CONCATENATE(ARTIGIANATO!$A27,"; ",ARTIGIANATO!$B27,"; ")</f>
        <v>Zona Ba; Urb.Secondaria; </v>
      </c>
      <c r="AL46" s="86">
        <v>3.92</v>
      </c>
      <c r="AM46" s="86">
        <v>6.92</v>
      </c>
      <c r="AN46" s="224" t="str">
        <f>CONCATENATE(INDUSTRIA!$A27,"; ",INDUSTRIA!$B27,"; ")</f>
        <v>Zona Ba; Urb.Secondaria; </v>
      </c>
      <c r="AO46" s="87">
        <v>16.44</v>
      </c>
      <c r="AP46" s="87">
        <v>6.92</v>
      </c>
    </row>
    <row r="47" spans="1:42" ht="15" customHeight="1">
      <c r="A47" s="7"/>
      <c r="B47" s="59" t="s">
        <v>97</v>
      </c>
      <c r="C47" s="59"/>
      <c r="D47" s="173"/>
      <c r="E47" s="187"/>
      <c r="F47" s="187"/>
      <c r="G47" s="187"/>
      <c r="H47" s="208">
        <f aca="true" t="shared" si="10" ref="H47:H54">(E47+(F47*0.6))*G47</f>
        <v>0</v>
      </c>
      <c r="I47" s="187"/>
      <c r="J47" s="187"/>
      <c r="K47" s="187"/>
      <c r="L47" s="208">
        <f aca="true" t="shared" si="11" ref="L47:L54">(I47+(J47*0.6))*K47</f>
        <v>0</v>
      </c>
      <c r="M47" s="187"/>
      <c r="N47" s="187"/>
      <c r="O47" s="187"/>
      <c r="P47" s="208">
        <f aca="true" t="shared" si="12" ref="P47:P54">(M47+(N47*0.6))*O47</f>
        <v>0</v>
      </c>
      <c r="Q47" s="187"/>
      <c r="R47" s="187"/>
      <c r="S47" s="187"/>
      <c r="T47" s="208">
        <f aca="true" t="shared" si="13" ref="T47:T54">(Q47+(R47*0.6))*S47</f>
        <v>0</v>
      </c>
      <c r="U47" s="187"/>
      <c r="V47" s="187"/>
      <c r="W47" s="187"/>
      <c r="X47" s="210">
        <f aca="true" t="shared" si="14" ref="X47:X54">(U47+(V47*0.6))*W47</f>
        <v>0</v>
      </c>
      <c r="Z47" s="196"/>
      <c r="AA47" s="378" t="str">
        <f>CONCATENATE(RESIDENZIALE!$A28,"; ",RESIDENZIALE!$B28,"; ",RESIDENZIALE!$C28,"; ")</f>
        <v>Zona B3; 1≤d.f.≤3; Urb.Primaria; </v>
      </c>
      <c r="AB47" s="79">
        <v>5.32</v>
      </c>
      <c r="AC47" s="216" t="str">
        <f>CONCATENATE(AGRICOLTURA!$A28,"; ",AGRICOLTURA!$B28,"; ")</f>
        <v>Zona C1; Urb.Primaria; </v>
      </c>
      <c r="AD47" s="217">
        <v>16.44</v>
      </c>
      <c r="AE47" s="80" t="str">
        <f>CONCATENATE(DIREZIONALE!$A28,"; ",DIREZIONALE!$B28,"; ",DIREZIONALE!$C28,"; ")</f>
        <v>Zona B4; d.f.≥3; Urb.Primaria; </v>
      </c>
      <c r="AF47" s="81">
        <v>19.4</v>
      </c>
      <c r="AG47" s="82" t="str">
        <f>CONCATENATE(COMMERCIALE!$A28,"; ",COMMERCIALE!$B28,"; ",COMMERCIALE!$C28,"; ")</f>
        <v>Zona B4; d.f.≥3; Urb.Primaria; </v>
      </c>
      <c r="AH47" s="83">
        <v>15.87</v>
      </c>
      <c r="AI47" s="84" t="str">
        <f>CONCATENATE(TURISMO!$A28,"; ",TURISMO!$B28,"; ",TURISMO!$C28,"; ")</f>
        <v>Zona B4; d.f.≥3; Urb.Primaria; </v>
      </c>
      <c r="AJ47" s="85">
        <v>10.05</v>
      </c>
      <c r="AK47" s="222" t="str">
        <f>CONCATENATE(ARTIGIANATO!$A28,"; ",ARTIGIANATO!$B28,"; ")</f>
        <v>Zona C1; Urb.Primaria; </v>
      </c>
      <c r="AL47" s="86">
        <v>14.94</v>
      </c>
      <c r="AM47" s="86">
        <v>6.92</v>
      </c>
      <c r="AN47" s="224" t="str">
        <f>CONCATENATE(INDUSTRIA!$A28,"; ",INDUSTRIA!$B28,"; ")</f>
        <v>Zona C1; Urb.Primaria; </v>
      </c>
      <c r="AO47" s="87">
        <v>20.55</v>
      </c>
      <c r="AP47" s="87">
        <v>6.92</v>
      </c>
    </row>
    <row r="48" spans="1:42" ht="15" customHeight="1">
      <c r="A48" s="7"/>
      <c r="B48" s="59" t="s">
        <v>98</v>
      </c>
      <c r="C48" s="59"/>
      <c r="D48" s="173"/>
      <c r="E48" s="187"/>
      <c r="F48" s="187"/>
      <c r="G48" s="187"/>
      <c r="H48" s="208">
        <f t="shared" si="10"/>
        <v>0</v>
      </c>
      <c r="I48" s="187"/>
      <c r="J48" s="187"/>
      <c r="K48" s="187"/>
      <c r="L48" s="208">
        <f t="shared" si="11"/>
        <v>0</v>
      </c>
      <c r="M48" s="187"/>
      <c r="N48" s="187"/>
      <c r="O48" s="187"/>
      <c r="P48" s="208">
        <f t="shared" si="12"/>
        <v>0</v>
      </c>
      <c r="Q48" s="187"/>
      <c r="R48" s="187"/>
      <c r="S48" s="187"/>
      <c r="T48" s="208">
        <f t="shared" si="13"/>
        <v>0</v>
      </c>
      <c r="U48" s="187"/>
      <c r="V48" s="187"/>
      <c r="W48" s="187"/>
      <c r="X48" s="210">
        <f t="shared" si="14"/>
        <v>0</v>
      </c>
      <c r="Y48" s="92"/>
      <c r="Z48" s="196"/>
      <c r="AA48" s="378" t="str">
        <f>CONCATENATE(RESIDENZIALE!$A29,"; ",RESIDENZIALE!$B29,"; ",RESIDENZIALE!$C29,"; ")</f>
        <v>Zona B3; 1≤d.f.≤3; Urb.Secondaria; </v>
      </c>
      <c r="AB48" s="79">
        <v>6.82</v>
      </c>
      <c r="AC48" s="216" t="str">
        <f>CONCATENATE(AGRICOLTURA!$A29,"; ",AGRICOLTURA!$B29,"; ")</f>
        <v>Zona C1; Urb.Secondaria; </v>
      </c>
      <c r="AD48" s="217">
        <v>2.05</v>
      </c>
      <c r="AE48" s="80" t="str">
        <f>CONCATENATE(DIREZIONALE!$A29,"; ",DIREZIONALE!$B29,"; ",DIREZIONALE!$C29,"; ")</f>
        <v>Zona B4; d.f.≥3; Urb.Secondaria; </v>
      </c>
      <c r="AF48" s="81">
        <v>26.49</v>
      </c>
      <c r="AG48" s="82" t="str">
        <f>CONCATENATE(COMMERCIALE!$A29,"; ",COMMERCIALE!$B29,"; ",COMMERCIALE!$C29,"; ")</f>
        <v>Zona B4; d.f.≥3; Urb.Secondaria; </v>
      </c>
      <c r="AH48" s="83">
        <v>21.68</v>
      </c>
      <c r="AI48" s="84" t="str">
        <f>CONCATENATE(TURISMO!$A29,"; ",TURISMO!$B29,"; ",TURISMO!$C29,"; ")</f>
        <v>Zona B4; d.f.≥3; Urb.Secondaria; </v>
      </c>
      <c r="AJ48" s="85">
        <v>12.71</v>
      </c>
      <c r="AK48" s="222" t="str">
        <f>CONCATENATE(ARTIGIANATO!$A29,"; ",ARTIGIANATO!$B29,"; ")</f>
        <v>Zona C1; Urb.Secondaria; </v>
      </c>
      <c r="AL48" s="86">
        <v>5.6</v>
      </c>
      <c r="AM48" s="86">
        <v>6.92</v>
      </c>
      <c r="AN48" s="224" t="str">
        <f>CONCATENATE(INDUSTRIA!$A29,"; ",INDUSTRIA!$B29,"; ")</f>
        <v>Zona C1; Urb.Secondaria; </v>
      </c>
      <c r="AO48" s="87">
        <v>16.44</v>
      </c>
      <c r="AP48" s="87">
        <v>6.92</v>
      </c>
    </row>
    <row r="49" spans="1:42" ht="15" customHeight="1">
      <c r="A49" s="7"/>
      <c r="B49" s="59" t="s">
        <v>99</v>
      </c>
      <c r="C49" s="59"/>
      <c r="D49" s="173"/>
      <c r="E49" s="187"/>
      <c r="F49" s="187"/>
      <c r="G49" s="187"/>
      <c r="H49" s="208">
        <f t="shared" si="10"/>
        <v>0</v>
      </c>
      <c r="I49" s="187"/>
      <c r="J49" s="187"/>
      <c r="K49" s="187"/>
      <c r="L49" s="208">
        <f t="shared" si="11"/>
        <v>0</v>
      </c>
      <c r="M49" s="187"/>
      <c r="N49" s="187"/>
      <c r="O49" s="187"/>
      <c r="P49" s="208">
        <f t="shared" si="12"/>
        <v>0</v>
      </c>
      <c r="Q49" s="187"/>
      <c r="R49" s="187"/>
      <c r="S49" s="187"/>
      <c r="T49" s="208">
        <f t="shared" si="13"/>
        <v>0</v>
      </c>
      <c r="U49" s="187"/>
      <c r="V49" s="187"/>
      <c r="W49" s="187"/>
      <c r="X49" s="210">
        <f t="shared" si="14"/>
        <v>0</v>
      </c>
      <c r="Y49" s="92"/>
      <c r="Z49" s="196"/>
      <c r="AA49" s="378" t="str">
        <f>CONCATENATE(RESIDENZIALE!$A30,"; ",RESIDENZIALE!$B30,"; ",RESIDENZIALE!$C30,"; ")</f>
        <v>Zona B3; d.f.&lt;1; Urb.Primaria; </v>
      </c>
      <c r="AB49" s="79">
        <v>11.21</v>
      </c>
      <c r="AC49" s="216" t="str">
        <f>CONCATENATE(AGRICOLTURA!$A30,"; ",AGRICOLTURA!$B30,"; ")</f>
        <v>Zona C1_1; Urb.Primaria; </v>
      </c>
      <c r="AD49" s="217">
        <v>16.44</v>
      </c>
      <c r="AE49" s="80" t="str">
        <f>CONCATENATE(DIREZIONALE!$A30,"; ",DIREZIONALE!$B30,"; ",DIREZIONALE!$C30,"; ")</f>
        <v>Zona B5; 1,5≤d.f.≤3; Urb.Primaria; </v>
      </c>
      <c r="AF49" s="81">
        <v>39.01</v>
      </c>
      <c r="AG49" s="82" t="str">
        <f>CONCATENATE(COMMERCIALE!$A30,"; ",COMMERCIALE!$B30,"; ",COMMERCIALE!$C30,"; ")</f>
        <v>Zona B5; 1,5≤d.f.≤3; Urb.Primaria; </v>
      </c>
      <c r="AH49" s="83">
        <v>31.92</v>
      </c>
      <c r="AI49" s="84" t="str">
        <f>CONCATENATE(TURISMO!$A30,"; ",TURISMO!$B30,"; ",TURISMO!$C30,"; ")</f>
        <v>Zona B5; 1,5≤d.f.≤3; Urb.Primaria; </v>
      </c>
      <c r="AJ49" s="85">
        <v>10.05</v>
      </c>
      <c r="AK49" s="222" t="str">
        <f>CONCATENATE(ARTIGIANATO!$A30,"; ",ARTIGIANATO!$B30,"; ")</f>
        <v>Zona C1_1; Urb.Primaria; </v>
      </c>
      <c r="AL49" s="86">
        <v>14.94</v>
      </c>
      <c r="AM49" s="86">
        <v>6.92</v>
      </c>
      <c r="AN49" s="224" t="str">
        <f>CONCATENATE(INDUSTRIA!$A30,"; ",INDUSTRIA!$B30,"; ")</f>
        <v>Zona C1_1; Urb.Primaria; </v>
      </c>
      <c r="AO49" s="87">
        <v>20.55</v>
      </c>
      <c r="AP49" s="87">
        <v>6.92</v>
      </c>
    </row>
    <row r="50" spans="1:42" ht="15" customHeight="1">
      <c r="A50" s="7"/>
      <c r="B50" s="59" t="s">
        <v>100</v>
      </c>
      <c r="C50" s="59"/>
      <c r="D50" s="173"/>
      <c r="E50" s="187"/>
      <c r="F50" s="187"/>
      <c r="G50" s="187"/>
      <c r="H50" s="208">
        <f t="shared" si="10"/>
        <v>0</v>
      </c>
      <c r="I50" s="187"/>
      <c r="J50" s="187"/>
      <c r="K50" s="187"/>
      <c r="L50" s="208">
        <f t="shared" si="11"/>
        <v>0</v>
      </c>
      <c r="M50" s="187"/>
      <c r="N50" s="187"/>
      <c r="O50" s="187"/>
      <c r="P50" s="208">
        <f t="shared" si="12"/>
        <v>0</v>
      </c>
      <c r="Q50" s="187"/>
      <c r="R50" s="187"/>
      <c r="S50" s="187"/>
      <c r="T50" s="208">
        <f t="shared" si="13"/>
        <v>0</v>
      </c>
      <c r="U50" s="187"/>
      <c r="V50" s="187"/>
      <c r="W50" s="187"/>
      <c r="X50" s="210">
        <f t="shared" si="14"/>
        <v>0</v>
      </c>
      <c r="Z50" s="196"/>
      <c r="AA50" s="378" t="str">
        <f>CONCATENATE(RESIDENZIALE!$A31,"; ",RESIDENZIALE!$B31,"; ",RESIDENZIALE!$C31,"; ")</f>
        <v>Zona B3; d.f.&lt;1; Urb.Secondaria; </v>
      </c>
      <c r="AB50" s="79">
        <v>6.82</v>
      </c>
      <c r="AC50" s="216" t="str">
        <f>CONCATENATE(AGRICOLTURA!$A31,"; ",AGRICOLTURA!$B31,"; ")</f>
        <v>Zona C1_1; Urb.Secondaria; </v>
      </c>
      <c r="AD50" s="217">
        <v>2.05</v>
      </c>
      <c r="AE50" s="80" t="str">
        <f>CONCATENATE(DIREZIONALE!$A31,"; ",DIREZIONALE!$B31,"; ",DIREZIONALE!$C31,"; ")</f>
        <v>Zona B5; 1,5≤d.f.≤3; Urb.Secondaria; </v>
      </c>
      <c r="AF50" s="81">
        <v>26.49</v>
      </c>
      <c r="AG50" s="82" t="str">
        <f>CONCATENATE(COMMERCIALE!$A31,"; ",COMMERCIALE!$B31,"; ",COMMERCIALE!$C31,"; ")</f>
        <v>Zona B5; 1,5≤d.f.≤3; Urb.Secondaria; </v>
      </c>
      <c r="AH50" s="83">
        <v>21.68</v>
      </c>
      <c r="AI50" s="84" t="str">
        <f>CONCATENATE(TURISMO!$A31,"; ",TURISMO!$B31,"; ",TURISMO!$C31,"; ")</f>
        <v>Zona B5; 1,5≤d.f.≤3; Urb.Secondaria; </v>
      </c>
      <c r="AJ50" s="85">
        <v>12.71</v>
      </c>
      <c r="AK50" s="222" t="str">
        <f>CONCATENATE(ARTIGIANATO!$A31,"; ",ARTIGIANATO!$B31,"; ")</f>
        <v>Zona C1_1; Urb.Secondaria; </v>
      </c>
      <c r="AL50" s="86">
        <v>5.6</v>
      </c>
      <c r="AM50" s="86">
        <v>6.92</v>
      </c>
      <c r="AN50" s="224" t="str">
        <f>CONCATENATE(INDUSTRIA!$A31,"; ",INDUSTRIA!$B31,"; ")</f>
        <v>Zona C1_1; Urb.Secondaria; </v>
      </c>
      <c r="AO50" s="87">
        <v>16.44</v>
      </c>
      <c r="AP50" s="87">
        <v>6.92</v>
      </c>
    </row>
    <row r="51" spans="1:42" ht="15" customHeight="1">
      <c r="A51" s="7"/>
      <c r="B51" s="59" t="s">
        <v>101</v>
      </c>
      <c r="C51" s="59"/>
      <c r="D51" s="173"/>
      <c r="E51" s="187"/>
      <c r="F51" s="187"/>
      <c r="G51" s="187"/>
      <c r="H51" s="208">
        <f t="shared" si="10"/>
        <v>0</v>
      </c>
      <c r="I51" s="187"/>
      <c r="J51" s="187"/>
      <c r="K51" s="187"/>
      <c r="L51" s="208">
        <f t="shared" si="11"/>
        <v>0</v>
      </c>
      <c r="M51" s="187"/>
      <c r="N51" s="187"/>
      <c r="O51" s="187"/>
      <c r="P51" s="208">
        <f t="shared" si="12"/>
        <v>0</v>
      </c>
      <c r="Q51" s="187"/>
      <c r="R51" s="187"/>
      <c r="S51" s="187"/>
      <c r="T51" s="208">
        <f t="shared" si="13"/>
        <v>0</v>
      </c>
      <c r="U51" s="187"/>
      <c r="V51" s="187"/>
      <c r="W51" s="187"/>
      <c r="X51" s="210">
        <f t="shared" si="14"/>
        <v>0</v>
      </c>
      <c r="Z51" s="196"/>
      <c r="AA51" s="378" t="str">
        <f>CONCATENATE(RESIDENZIALE!$A32,"; ",RESIDENZIALE!$B32,"; ",RESIDENZIALE!$C32,"; ")</f>
        <v>Zona B3; d.f.≥3; Urb.Primaria; </v>
      </c>
      <c r="AB51" s="79">
        <v>3.74</v>
      </c>
      <c r="AC51" s="216" t="str">
        <f>CONCATENATE(AGRICOLTURA!$A32,"; ",AGRICOLTURA!$B32,"; ")</f>
        <v>Zona C2_1; Urb.Primaria; </v>
      </c>
      <c r="AD51" s="217">
        <v>16.44</v>
      </c>
      <c r="AE51" s="80" t="str">
        <f>CONCATENATE(DIREZIONALE!$A32,"; ",DIREZIONALE!$B32,"; ",DIREZIONALE!$C32,"; ")</f>
        <v>Zona B5; d.f.≥3; Urb.Primaria; </v>
      </c>
      <c r="AF51" s="81">
        <v>19.4</v>
      </c>
      <c r="AG51" s="82" t="str">
        <f>CONCATENATE(COMMERCIALE!$A32,"; ",COMMERCIALE!$B32,"; ",COMMERCIALE!$C32,"; ")</f>
        <v>Zona B5; d.f.≥3; Urb.Primaria; </v>
      </c>
      <c r="AH51" s="83">
        <v>15.87</v>
      </c>
      <c r="AI51" s="84" t="str">
        <f>CONCATENATE(TURISMO!$A32,"; ",TURISMO!$B32,"; ",TURISMO!$C32,"; ")</f>
        <v>Zona B5; d.f.≥3; Urb.Primaria; </v>
      </c>
      <c r="AJ51" s="85">
        <v>10.05</v>
      </c>
      <c r="AK51" s="222" t="str">
        <f>CONCATENATE(ARTIGIANATO!$A32,"; ",ARTIGIANATO!$B32,"; ")</f>
        <v>Zona C2_1; Urb.Primaria; </v>
      </c>
      <c r="AL51" s="86">
        <v>14.94</v>
      </c>
      <c r="AM51" s="86">
        <v>6.92</v>
      </c>
      <c r="AN51" s="224" t="str">
        <f>CONCATENATE(INDUSTRIA!$A32,"; ",INDUSTRIA!$B32,"; ")</f>
        <v>Zona C2_1; Urb.Primaria; </v>
      </c>
      <c r="AO51" s="87">
        <v>20.55</v>
      </c>
      <c r="AP51" s="87">
        <v>6.92</v>
      </c>
    </row>
    <row r="52" spans="1:42" ht="15" customHeight="1">
      <c r="A52" s="7"/>
      <c r="B52" s="59" t="s">
        <v>102</v>
      </c>
      <c r="C52" s="59"/>
      <c r="D52" s="173"/>
      <c r="E52" s="187"/>
      <c r="F52" s="187"/>
      <c r="G52" s="187"/>
      <c r="H52" s="208">
        <f t="shared" si="10"/>
        <v>0</v>
      </c>
      <c r="I52" s="187"/>
      <c r="J52" s="187"/>
      <c r="K52" s="187"/>
      <c r="L52" s="208">
        <f t="shared" si="11"/>
        <v>0</v>
      </c>
      <c r="M52" s="187"/>
      <c r="N52" s="187"/>
      <c r="O52" s="187"/>
      <c r="P52" s="208">
        <f t="shared" si="12"/>
        <v>0</v>
      </c>
      <c r="Q52" s="187"/>
      <c r="R52" s="187"/>
      <c r="S52" s="187"/>
      <c r="T52" s="208">
        <f t="shared" si="13"/>
        <v>0</v>
      </c>
      <c r="U52" s="187"/>
      <c r="V52" s="187"/>
      <c r="W52" s="187"/>
      <c r="X52" s="210">
        <f t="shared" si="14"/>
        <v>0</v>
      </c>
      <c r="Z52" s="196"/>
      <c r="AA52" s="378" t="str">
        <f>CONCATENATE(RESIDENZIALE!$A33,"; ",RESIDENZIALE!$B33,"; ",RESIDENZIALE!$C33,"; ")</f>
        <v>Zona B3; d.f.≥3; Urb.Secondaria; </v>
      </c>
      <c r="AB52" s="79">
        <v>6.82</v>
      </c>
      <c r="AC52" s="216" t="str">
        <f>CONCATENATE(AGRICOLTURA!$A33,"; ",AGRICOLTURA!$B33,"; ")</f>
        <v>Zona C2_1; Urb.Secondaria; </v>
      </c>
      <c r="AD52" s="217">
        <v>2.05</v>
      </c>
      <c r="AE52" s="80" t="str">
        <f>CONCATENATE(DIREZIONALE!$A33,"; ",DIREZIONALE!$B33,"; ",DIREZIONALE!$C33,"; ")</f>
        <v>Zona B5; d.f.≥3; Urb.Secondaria; </v>
      </c>
      <c r="AF52" s="81">
        <v>26.49</v>
      </c>
      <c r="AG52" s="82" t="str">
        <f>CONCATENATE(COMMERCIALE!$A33,"; ",COMMERCIALE!$B33,"; ",COMMERCIALE!$C33,"; ")</f>
        <v>Zona B5; d.f.≥3; Urb.Secondaria; </v>
      </c>
      <c r="AH52" s="83">
        <v>21.68</v>
      </c>
      <c r="AI52" s="84" t="str">
        <f>CONCATENATE(TURISMO!$A33,"; ",TURISMO!$B33,"; ",TURISMO!$C33,"; ")</f>
        <v>Zona B5; d.f.≥3; Urb.Secondaria; </v>
      </c>
      <c r="AJ52" s="85">
        <v>12.71</v>
      </c>
      <c r="AK52" s="222" t="str">
        <f>CONCATENATE(ARTIGIANATO!$A33,"; ",ARTIGIANATO!$B33,"; ")</f>
        <v>Zona C2_1; Urb.Secondaria; </v>
      </c>
      <c r="AL52" s="86">
        <v>5.6</v>
      </c>
      <c r="AM52" s="86">
        <v>6.92</v>
      </c>
      <c r="AN52" s="224" t="str">
        <f>CONCATENATE(INDUSTRIA!$A33,"; ",INDUSTRIA!$B33,"; ")</f>
        <v>Zona C2_1; Urb.Secondaria; </v>
      </c>
      <c r="AO52" s="87">
        <v>16.44</v>
      </c>
      <c r="AP52" s="87">
        <v>6.92</v>
      </c>
    </row>
    <row r="53" spans="1:42" ht="15" customHeight="1">
      <c r="A53" s="7"/>
      <c r="B53" s="59" t="s">
        <v>91</v>
      </c>
      <c r="C53" s="59"/>
      <c r="D53" s="173"/>
      <c r="E53" s="187"/>
      <c r="F53" s="187"/>
      <c r="G53" s="187"/>
      <c r="H53" s="208">
        <f t="shared" si="10"/>
        <v>0</v>
      </c>
      <c r="I53" s="187"/>
      <c r="J53" s="187"/>
      <c r="K53" s="187"/>
      <c r="L53" s="208">
        <f t="shared" si="11"/>
        <v>0</v>
      </c>
      <c r="M53" s="187"/>
      <c r="N53" s="187"/>
      <c r="O53" s="187"/>
      <c r="P53" s="208">
        <f t="shared" si="12"/>
        <v>0</v>
      </c>
      <c r="Q53" s="187"/>
      <c r="R53" s="187"/>
      <c r="S53" s="187"/>
      <c r="T53" s="208">
        <f t="shared" si="13"/>
        <v>0</v>
      </c>
      <c r="U53" s="187"/>
      <c r="V53" s="187"/>
      <c r="W53" s="187"/>
      <c r="X53" s="210">
        <f t="shared" si="14"/>
        <v>0</v>
      </c>
      <c r="Z53" s="196"/>
      <c r="AA53" s="378" t="str">
        <f>CONCATENATE(RESIDENZIALE!$A34,"; ",RESIDENZIALE!$B34,"; ",RESIDENZIALE!$C34,"; ")</f>
        <v>Zona B4; 1≤d.f.≤3; Urb.Primaria; </v>
      </c>
      <c r="AB53" s="79">
        <v>5.32</v>
      </c>
      <c r="AC53" s="216" t="str">
        <f>CONCATENATE(AGRICOLTURA!$A34,"; ",AGRICOLTURA!$B34,"; ")</f>
        <v>Zona C2_2; Urb.Primaria; </v>
      </c>
      <c r="AD53" s="217">
        <v>16.44</v>
      </c>
      <c r="AE53" s="80" t="str">
        <f>CONCATENATE(DIREZIONALE!$A34,"; ",DIREZIONALE!$B34,"; ",DIREZIONALE!$C34,"; ")</f>
        <v>Zona B6; 1,5≤d.f.≤3; Urb.Primaria; </v>
      </c>
      <c r="AF53" s="81">
        <v>39.01</v>
      </c>
      <c r="AG53" s="82" t="str">
        <f>CONCATENATE(COMMERCIALE!$A34,"; ",COMMERCIALE!$B34,"; ",COMMERCIALE!$C34,"; ")</f>
        <v>Zona B6; 1,5≤d.f.≤3; Urb.Primaria; </v>
      </c>
      <c r="AH53" s="83">
        <v>31.92</v>
      </c>
      <c r="AI53" s="84" t="str">
        <f>CONCATENATE(TURISMO!$A34,"; ",TURISMO!$B34,"; ",TURISMO!$C34,"; ")</f>
        <v>Zona B6; 1,5≤d.f.≤3; Urb.Primaria; </v>
      </c>
      <c r="AJ53" s="85">
        <v>10.05</v>
      </c>
      <c r="AK53" s="222" t="str">
        <f>CONCATENATE(ARTIGIANATO!$A34,"; ",ARTIGIANATO!$B34,"; ")</f>
        <v>Zona C2_2; Urb.Primaria; </v>
      </c>
      <c r="AL53" s="86">
        <v>14.94</v>
      </c>
      <c r="AM53" s="86">
        <v>6.92</v>
      </c>
      <c r="AN53" s="224" t="str">
        <f>CONCATENATE(INDUSTRIA!$A34,"; ",INDUSTRIA!$B34,"; ")</f>
        <v>Zona C2_2; Urb.Primaria; </v>
      </c>
      <c r="AO53" s="87">
        <v>20.55</v>
      </c>
      <c r="AP53" s="87">
        <v>6.92</v>
      </c>
    </row>
    <row r="54" spans="1:42" ht="15" customHeight="1" thickBot="1">
      <c r="A54" s="7"/>
      <c r="B54" s="59" t="s">
        <v>92</v>
      </c>
      <c r="C54" s="59"/>
      <c r="D54" s="173"/>
      <c r="E54" s="188"/>
      <c r="F54" s="188"/>
      <c r="G54" s="188"/>
      <c r="H54" s="208">
        <f t="shared" si="10"/>
        <v>0</v>
      </c>
      <c r="I54" s="188"/>
      <c r="J54" s="188"/>
      <c r="K54" s="188"/>
      <c r="L54" s="208">
        <f t="shared" si="11"/>
        <v>0</v>
      </c>
      <c r="M54" s="188"/>
      <c r="N54" s="188"/>
      <c r="O54" s="188"/>
      <c r="P54" s="208">
        <f t="shared" si="12"/>
        <v>0</v>
      </c>
      <c r="Q54" s="188"/>
      <c r="R54" s="188"/>
      <c r="S54" s="188"/>
      <c r="T54" s="208">
        <f t="shared" si="13"/>
        <v>0</v>
      </c>
      <c r="U54" s="188"/>
      <c r="V54" s="188"/>
      <c r="W54" s="188"/>
      <c r="X54" s="210">
        <f t="shared" si="14"/>
        <v>0</v>
      </c>
      <c r="Y54" s="92"/>
      <c r="Z54" s="196"/>
      <c r="AA54" s="378" t="str">
        <f>CONCATENATE(RESIDENZIALE!$A35,"; ",RESIDENZIALE!$B35,"; ",RESIDENZIALE!$C35,"; ")</f>
        <v>Zona B4; 1≤d.f.≤3; Urb.Secondaria; </v>
      </c>
      <c r="AB54" s="79">
        <v>6.82</v>
      </c>
      <c r="AC54" s="216" t="str">
        <f>CONCATENATE(AGRICOLTURA!$A35,"; ",AGRICOLTURA!$B35,"; ")</f>
        <v>Zona C2_2; Urb.Secondaria; </v>
      </c>
      <c r="AD54" s="217">
        <v>2.05</v>
      </c>
      <c r="AE54" s="80" t="str">
        <f>CONCATENATE(DIREZIONALE!$A35,"; ",DIREZIONALE!$B35,"; ",DIREZIONALE!$C35,"; ")</f>
        <v>Zona B6; 1,5≤d.f.≤3; Urb.Secondaria; </v>
      </c>
      <c r="AF54" s="81">
        <v>26.49</v>
      </c>
      <c r="AG54" s="82" t="str">
        <f>CONCATENATE(COMMERCIALE!$A35,"; ",COMMERCIALE!$B35,"; ",COMMERCIALE!$C35,"; ")</f>
        <v>Zona B6; 1,5≤d.f.≤3; Urb.Secondaria; </v>
      </c>
      <c r="AH54" s="83">
        <v>21.68</v>
      </c>
      <c r="AI54" s="84" t="str">
        <f>CONCATENATE(TURISMO!$A35,"; ",TURISMO!$B35,"; ",TURISMO!$C35,"; ")</f>
        <v>Zona B6; 1,5≤d.f.≤3; Urb.Secondaria; </v>
      </c>
      <c r="AJ54" s="85">
        <v>12.71</v>
      </c>
      <c r="AK54" s="222" t="str">
        <f>CONCATENATE(ARTIGIANATO!$A35,"; ",ARTIGIANATO!$B35,"; ")</f>
        <v>Zona C2_2; Urb.Secondaria; </v>
      </c>
      <c r="AL54" s="86">
        <v>5.6</v>
      </c>
      <c r="AM54" s="86">
        <v>6.92</v>
      </c>
      <c r="AN54" s="224" t="str">
        <f>CONCATENATE(INDUSTRIA!$A35,"; ",INDUSTRIA!$B35,"; ")</f>
        <v>Zona C2_2; Urb.Secondaria; </v>
      </c>
      <c r="AO54" s="87">
        <v>16.44</v>
      </c>
      <c r="AP54" s="87">
        <v>6.92</v>
      </c>
    </row>
    <row r="55" spans="1:42" ht="15" customHeight="1" thickTop="1">
      <c r="A55" s="7"/>
      <c r="B55" s="8"/>
      <c r="C55" s="8"/>
      <c r="D55" s="176"/>
      <c r="E55" s="9"/>
      <c r="F55" s="9"/>
      <c r="G55" s="9"/>
      <c r="H55" s="9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200"/>
      <c r="U55" s="8"/>
      <c r="V55" s="8"/>
      <c r="W55" s="8"/>
      <c r="X55" s="10"/>
      <c r="Y55" s="92"/>
      <c r="Z55" s="196"/>
      <c r="AA55" s="378" t="str">
        <f>CONCATENATE(RESIDENZIALE!$A36,"; ",RESIDENZIALE!$B36,"; ",RESIDENZIALE!$C36,"; ")</f>
        <v>Zona B4; d.f.&lt;1; Urb.Primaria; </v>
      </c>
      <c r="AB55" s="79">
        <v>11.21</v>
      </c>
      <c r="AC55" s="216" t="str">
        <f>CONCATENATE(AGRICOLTURA!$A36,"; ",AGRICOLTURA!$B36,"; ")</f>
        <v>Zona C2_3; Urb.Primaria; </v>
      </c>
      <c r="AD55" s="217">
        <v>16.44</v>
      </c>
      <c r="AE55" s="80" t="str">
        <f>CONCATENATE(DIREZIONALE!$A36,"; ",DIREZIONALE!$B36,"; ",DIREZIONALE!$C36,"; ")</f>
        <v>Zona B6; d.f.≥3; Urb.Primaria; </v>
      </c>
      <c r="AF55" s="81">
        <v>19.4</v>
      </c>
      <c r="AG55" s="82" t="str">
        <f>CONCATENATE(COMMERCIALE!$A36,"; ",COMMERCIALE!$B36,"; ",COMMERCIALE!$C36,"; ")</f>
        <v>Zona B6; d.f.≥3; Urb.Primaria; </v>
      </c>
      <c r="AH55" s="83">
        <v>15.87</v>
      </c>
      <c r="AI55" s="84" t="str">
        <f>CONCATENATE(TURISMO!$A36,"; ",TURISMO!$B36,"; ",TURISMO!$C36,"; ")</f>
        <v>Zona B6; d.f.≥3; Urb.Primaria; </v>
      </c>
      <c r="AJ55" s="85">
        <v>10.05</v>
      </c>
      <c r="AK55" s="222" t="str">
        <f>CONCATENATE(ARTIGIANATO!$A36,"; ",ARTIGIANATO!$B36,"; ")</f>
        <v>Zona C2_3; Urb.Primaria; </v>
      </c>
      <c r="AL55" s="86">
        <v>14.94</v>
      </c>
      <c r="AM55" s="86">
        <v>6.92</v>
      </c>
      <c r="AN55" s="224" t="str">
        <f>CONCATENATE(INDUSTRIA!$A36,"; ",INDUSTRIA!$B36,"; ")</f>
        <v>Zona C2_3; Urb.Primaria; </v>
      </c>
      <c r="AO55" s="87">
        <v>20.55</v>
      </c>
      <c r="AP55" s="87">
        <v>6.92</v>
      </c>
    </row>
    <row r="56" spans="1:42" ht="15" customHeight="1" thickBot="1">
      <c r="A56" s="7"/>
      <c r="B56" s="20"/>
      <c r="C56" s="20"/>
      <c r="D56" s="20"/>
      <c r="E56" s="454" t="s">
        <v>310</v>
      </c>
      <c r="F56" s="454"/>
      <c r="G56" s="382" t="s">
        <v>255</v>
      </c>
      <c r="H56" s="170"/>
      <c r="I56" s="454" t="s">
        <v>310</v>
      </c>
      <c r="J56" s="486"/>
      <c r="K56" s="382" t="s">
        <v>255</v>
      </c>
      <c r="L56" s="170"/>
      <c r="M56" s="454" t="s">
        <v>310</v>
      </c>
      <c r="N56" s="454"/>
      <c r="O56" s="382" t="s">
        <v>255</v>
      </c>
      <c r="P56" s="170"/>
      <c r="Q56" s="454" t="s">
        <v>310</v>
      </c>
      <c r="R56" s="454"/>
      <c r="S56" s="382" t="s">
        <v>255</v>
      </c>
      <c r="T56" s="170"/>
      <c r="U56" s="454" t="s">
        <v>310</v>
      </c>
      <c r="V56" s="454"/>
      <c r="W56" s="382" t="s">
        <v>255</v>
      </c>
      <c r="X56" s="10"/>
      <c r="Z56" s="196"/>
      <c r="AA56" s="378" t="str">
        <f>CONCATENATE(RESIDENZIALE!$A37,"; ",RESIDENZIALE!$B37,"; ",RESIDENZIALE!$C37,"; ")</f>
        <v>Zona B4; d.f.&lt;1; Urb.Secondaria; </v>
      </c>
      <c r="AB56" s="79">
        <v>6.82</v>
      </c>
      <c r="AC56" s="216" t="str">
        <f>CONCATENATE(AGRICOLTURA!$A37,"; ",AGRICOLTURA!$B37,"; ")</f>
        <v>Zona C2_3; Urb.Secondaria; </v>
      </c>
      <c r="AD56" s="217">
        <v>2.05</v>
      </c>
      <c r="AE56" s="80" t="str">
        <f>CONCATENATE(DIREZIONALE!$A37,"; ",DIREZIONALE!$B37,"; ",DIREZIONALE!$C37,"; ")</f>
        <v>Zona B6; d.f.≥3; Urb.Secondaria; </v>
      </c>
      <c r="AF56" s="81">
        <v>26.49</v>
      </c>
      <c r="AG56" s="82" t="str">
        <f>CONCATENATE(COMMERCIALE!$A37,"; ",COMMERCIALE!$B37,"; ",COMMERCIALE!$C37,"; ")</f>
        <v>Zona B6; d.f.≥3; Urb.Secondaria; </v>
      </c>
      <c r="AH56" s="83">
        <v>21.68</v>
      </c>
      <c r="AI56" s="84" t="str">
        <f>CONCATENATE(TURISMO!$A37,"; ",TURISMO!$B37,"; ",TURISMO!$C37,"; ")</f>
        <v>Zona B6; d.f.≥3; Urb.Secondaria; </v>
      </c>
      <c r="AJ56" s="85">
        <v>12.71</v>
      </c>
      <c r="AK56" s="222" t="str">
        <f>CONCATENATE(ARTIGIANATO!$A37,"; ",ARTIGIANATO!$B37,"; ")</f>
        <v>Zona C2_3; Urb.Secondaria; </v>
      </c>
      <c r="AL56" s="86">
        <v>5.6</v>
      </c>
      <c r="AM56" s="86">
        <v>6.92</v>
      </c>
      <c r="AN56" s="224" t="str">
        <f>CONCATENATE(INDUSTRIA!$A37,"; ",INDUSTRIA!$B37,"; ")</f>
        <v>Zona C2_3; Urb.Secondaria; </v>
      </c>
      <c r="AO56" s="87">
        <v>16.44</v>
      </c>
      <c r="AP56" s="87">
        <v>6.92</v>
      </c>
    </row>
    <row r="57" spans="1:42" ht="15" customHeight="1" thickTop="1">
      <c r="A57" s="7"/>
      <c r="B57" s="20"/>
      <c r="C57" s="20"/>
      <c r="D57" s="20"/>
      <c r="E57" s="189" t="s">
        <v>112</v>
      </c>
      <c r="F57" s="189" t="s">
        <v>113</v>
      </c>
      <c r="G57" s="189" t="s">
        <v>186</v>
      </c>
      <c r="H57" s="170"/>
      <c r="I57" s="189" t="s">
        <v>112</v>
      </c>
      <c r="J57" s="189" t="s">
        <v>113</v>
      </c>
      <c r="K57" s="189" t="s">
        <v>186</v>
      </c>
      <c r="L57" s="170"/>
      <c r="M57" s="189" t="s">
        <v>112</v>
      </c>
      <c r="N57" s="189" t="s">
        <v>113</v>
      </c>
      <c r="O57" s="189" t="s">
        <v>186</v>
      </c>
      <c r="P57" s="170"/>
      <c r="Q57" s="189" t="s">
        <v>112</v>
      </c>
      <c r="R57" s="189" t="s">
        <v>113</v>
      </c>
      <c r="S57" s="189" t="s">
        <v>186</v>
      </c>
      <c r="T57" s="170"/>
      <c r="U57" s="189" t="s">
        <v>112</v>
      </c>
      <c r="V57" s="189" t="s">
        <v>113</v>
      </c>
      <c r="W57" s="189" t="s">
        <v>186</v>
      </c>
      <c r="X57" s="10"/>
      <c r="Z57" s="196"/>
      <c r="AA57" s="378" t="str">
        <f>CONCATENATE(RESIDENZIALE!$A38,"; ",RESIDENZIALE!$B38,"; ",RESIDENZIALE!$C38,"; ")</f>
        <v>Zona B4; d.f.≥3; Urb.Primaria; </v>
      </c>
      <c r="AB57" s="79">
        <v>3.74</v>
      </c>
      <c r="AC57" s="216" t="str">
        <f>CONCATENATE(AGRICOLTURA!$A38,"; ",AGRICOLTURA!$B38,"; ")</f>
        <v>Zona C2a; Urb.Primaria; </v>
      </c>
      <c r="AD57" s="217">
        <v>16.44</v>
      </c>
      <c r="AE57" s="80" t="str">
        <f>CONCATENATE(DIREZIONALE!$A38,"; ",DIREZIONALE!$B38,"; ",DIREZIONALE!$C38,"; ")</f>
        <v>Zona B7; 1,5≤d.f.≤3; Urb.Primaria; </v>
      </c>
      <c r="AF57" s="81">
        <v>39.01</v>
      </c>
      <c r="AG57" s="82" t="str">
        <f>CONCATENATE(COMMERCIALE!$A38,"; ",COMMERCIALE!$B38,"; ",COMMERCIALE!$C38,"; ")</f>
        <v>Zona B7; 1,5≤d.f.≤3; Urb.Primaria; </v>
      </c>
      <c r="AH57" s="83">
        <v>31.92</v>
      </c>
      <c r="AI57" s="84" t="str">
        <f>CONCATENATE(TURISMO!$A38,"; ",TURISMO!$B38,"; ",TURISMO!$C38,"; ")</f>
        <v>Zona B7; 1,5≤d.f.≤3; Urb.Primaria; </v>
      </c>
      <c r="AJ57" s="85">
        <v>10.05</v>
      </c>
      <c r="AK57" s="222" t="str">
        <f>CONCATENATE(ARTIGIANATO!$A38,"; ",ARTIGIANATO!$B38,"; ")</f>
        <v>Zona C2a; Urb.Primaria; </v>
      </c>
      <c r="AL57" s="86">
        <v>14.94</v>
      </c>
      <c r="AM57" s="86">
        <v>6.92</v>
      </c>
      <c r="AN57" s="224" t="str">
        <f>CONCATENATE(INDUSTRIA!$A38,"; ",INDUSTRIA!$B38,"; ")</f>
        <v>Zona C2a; Urb.Primaria; </v>
      </c>
      <c r="AO57" s="87">
        <v>20.55</v>
      </c>
      <c r="AP57" s="87">
        <v>6.92</v>
      </c>
    </row>
    <row r="58" spans="1:42" ht="15" customHeight="1">
      <c r="A58" s="7"/>
      <c r="B58" s="59" t="s">
        <v>96</v>
      </c>
      <c r="C58" s="59"/>
      <c r="D58" s="173"/>
      <c r="E58" s="187"/>
      <c r="F58" s="187"/>
      <c r="G58" s="187"/>
      <c r="H58" s="208">
        <f>(E58+(F58*0.6))*G58</f>
        <v>0</v>
      </c>
      <c r="I58" s="187"/>
      <c r="J58" s="187"/>
      <c r="K58" s="187"/>
      <c r="L58" s="208">
        <f>(I58+(J58*0.6))*K58</f>
        <v>0</v>
      </c>
      <c r="M58" s="187"/>
      <c r="N58" s="187"/>
      <c r="O58" s="187"/>
      <c r="P58" s="208">
        <f>(M58+(N58*0.6))*O58</f>
        <v>0</v>
      </c>
      <c r="Q58" s="187"/>
      <c r="R58" s="187"/>
      <c r="S58" s="187"/>
      <c r="T58" s="208">
        <f>(Q58+(R58*0.6))*S58</f>
        <v>0</v>
      </c>
      <c r="U58" s="187"/>
      <c r="V58" s="187"/>
      <c r="W58" s="187"/>
      <c r="X58" s="210">
        <f>(U58+(V58*0.6))*W58</f>
        <v>0</v>
      </c>
      <c r="Z58" s="196"/>
      <c r="AA58" s="378" t="str">
        <f>CONCATENATE(RESIDENZIALE!$A39,"; ",RESIDENZIALE!$B39,"; ",RESIDENZIALE!$C39,"; ")</f>
        <v>Zona B4; d.f.≥3; Urb.Secondaria; </v>
      </c>
      <c r="AB58" s="79">
        <v>6.82</v>
      </c>
      <c r="AC58" s="216" t="str">
        <f>CONCATENATE(AGRICOLTURA!$A39,"; ",AGRICOLTURA!$B39,"; ")</f>
        <v>Zona C2a; Urb.Secondaria; </v>
      </c>
      <c r="AD58" s="217">
        <v>2.05</v>
      </c>
      <c r="AE58" s="80" t="str">
        <f>CONCATENATE(DIREZIONALE!$A39,"; ",DIREZIONALE!$B39,"; ",DIREZIONALE!$C39,"; ")</f>
        <v>Zona B7; 1,5≤d.f.≤3; Urb.Secondaria; </v>
      </c>
      <c r="AF58" s="81">
        <v>26.49</v>
      </c>
      <c r="AG58" s="82" t="str">
        <f>CONCATENATE(COMMERCIALE!$A39,"; ",COMMERCIALE!$B39,"; ",COMMERCIALE!$C39,"; ")</f>
        <v>Zona B7; 1,5≤d.f.≤3; Urb.Secondaria; </v>
      </c>
      <c r="AH58" s="83">
        <v>21.68</v>
      </c>
      <c r="AI58" s="84" t="str">
        <f>CONCATENATE(TURISMO!$A39,"; ",TURISMO!$B39,"; ",TURISMO!$C39,"; ")</f>
        <v>Zona B7; 1,5≤d.f.≤3; Urb.Secondaria; </v>
      </c>
      <c r="AJ58" s="85">
        <v>12.71</v>
      </c>
      <c r="AK58" s="222" t="str">
        <f>CONCATENATE(ARTIGIANATO!$A39,"; ",ARTIGIANATO!$B39,"; ")</f>
        <v>Zona C2a; Urb.Secondaria; </v>
      </c>
      <c r="AL58" s="86">
        <v>5.6</v>
      </c>
      <c r="AM58" s="86">
        <v>6.92</v>
      </c>
      <c r="AN58" s="224" t="str">
        <f>CONCATENATE(INDUSTRIA!$A39,"; ",INDUSTRIA!$B39,"; ")</f>
        <v>Zona C2a; Urb.Secondaria; </v>
      </c>
      <c r="AO58" s="87">
        <v>16.44</v>
      </c>
      <c r="AP58" s="87">
        <v>6.92</v>
      </c>
    </row>
    <row r="59" spans="1:42" ht="15" customHeight="1">
      <c r="A59" s="7"/>
      <c r="B59" s="59" t="s">
        <v>97</v>
      </c>
      <c r="C59" s="59"/>
      <c r="D59" s="173"/>
      <c r="E59" s="187"/>
      <c r="F59" s="187"/>
      <c r="G59" s="187"/>
      <c r="H59" s="208">
        <f aca="true" t="shared" si="15" ref="H59:H66">(E59+(F59*0.6))*G59</f>
        <v>0</v>
      </c>
      <c r="I59" s="187"/>
      <c r="J59" s="187"/>
      <c r="K59" s="187"/>
      <c r="L59" s="208">
        <f aca="true" t="shared" si="16" ref="L59:L66">(I59+(J59*0.6))*K59</f>
        <v>0</v>
      </c>
      <c r="M59" s="187"/>
      <c r="N59" s="187"/>
      <c r="O59" s="187"/>
      <c r="P59" s="208">
        <f aca="true" t="shared" si="17" ref="P59:P66">(M59+(N59*0.6))*O59</f>
        <v>0</v>
      </c>
      <c r="Q59" s="187"/>
      <c r="R59" s="187"/>
      <c r="S59" s="187"/>
      <c r="T59" s="208">
        <f aca="true" t="shared" si="18" ref="T59:T66">(Q59+(R59*0.6))*S59</f>
        <v>0</v>
      </c>
      <c r="U59" s="187"/>
      <c r="V59" s="187"/>
      <c r="W59" s="187"/>
      <c r="X59" s="210">
        <f aca="true" t="shared" si="19" ref="X59:X66">(U59+(V59*0.6))*W59</f>
        <v>0</v>
      </c>
      <c r="Z59" s="196"/>
      <c r="AA59" s="378" t="str">
        <f>CONCATENATE(RESIDENZIALE!$A40,"; ",RESIDENZIALE!$B40,"; ",RESIDENZIALE!$C40,"; ")</f>
        <v>Zona B5; 1≤d.f.≤3; Urb.Primaria; </v>
      </c>
      <c r="AB59" s="79">
        <v>5.32</v>
      </c>
      <c r="AC59" s="216" t="str">
        <f>CONCATENATE(AGRICOLTURA!$A40,"; ",AGRICOLTURA!$B40,"; ")</f>
        <v>Zona D1; Urb.Primaria; </v>
      </c>
      <c r="AD59" s="217">
        <v>16.44</v>
      </c>
      <c r="AE59" s="80" t="str">
        <f>CONCATENATE(DIREZIONALE!$A40,"; ",DIREZIONALE!$B40,"; ",DIREZIONALE!$C40,"; ")</f>
        <v>Zona B7; d.f.≥3; Urb.Primaria; </v>
      </c>
      <c r="AF59" s="81">
        <v>19.4</v>
      </c>
      <c r="AG59" s="82" t="str">
        <f>CONCATENATE(COMMERCIALE!$A40,"; ",COMMERCIALE!$B40,"; ",COMMERCIALE!$C40,"; ")</f>
        <v>Zona B7; d.f.≥3; Urb.Primaria; </v>
      </c>
      <c r="AH59" s="83">
        <v>15.87</v>
      </c>
      <c r="AI59" s="84" t="str">
        <f>CONCATENATE(TURISMO!$A40,"; ",TURISMO!$B40,"; ",TURISMO!$C40,"; ")</f>
        <v>Zona B7; d.f.≥3; Urb.Primaria; </v>
      </c>
      <c r="AJ59" s="85">
        <v>10.05</v>
      </c>
      <c r="AK59" s="222" t="str">
        <f>CONCATENATE(ARTIGIANATO!$A40,"; ",ARTIGIANATO!$B40,"; ")</f>
        <v>Zona D1; Urb.Primaria; </v>
      </c>
      <c r="AL59" s="86">
        <v>14.94</v>
      </c>
      <c r="AM59" s="86">
        <v>6.92</v>
      </c>
      <c r="AN59" s="224" t="str">
        <f>CONCATENATE(INDUSTRIA!$A40,"; ",INDUSTRIA!$B40,"; ")</f>
        <v>Zona D1; Urb.Primaria; </v>
      </c>
      <c r="AO59" s="87">
        <v>18.68</v>
      </c>
      <c r="AP59" s="87">
        <v>6.92</v>
      </c>
    </row>
    <row r="60" spans="1:42" ht="15" customHeight="1">
      <c r="A60" s="7"/>
      <c r="B60" s="59" t="s">
        <v>98</v>
      </c>
      <c r="C60" s="59"/>
      <c r="D60" s="173"/>
      <c r="E60" s="187"/>
      <c r="F60" s="187"/>
      <c r="G60" s="187"/>
      <c r="H60" s="208">
        <f t="shared" si="15"/>
        <v>0</v>
      </c>
      <c r="I60" s="187"/>
      <c r="J60" s="187"/>
      <c r="K60" s="187"/>
      <c r="L60" s="208">
        <f t="shared" si="16"/>
        <v>0</v>
      </c>
      <c r="M60" s="187"/>
      <c r="N60" s="187"/>
      <c r="O60" s="187"/>
      <c r="P60" s="208">
        <f t="shared" si="17"/>
        <v>0</v>
      </c>
      <c r="Q60" s="187"/>
      <c r="R60" s="187"/>
      <c r="S60" s="187"/>
      <c r="T60" s="208">
        <f t="shared" si="18"/>
        <v>0</v>
      </c>
      <c r="U60" s="187"/>
      <c r="V60" s="187"/>
      <c r="W60" s="187"/>
      <c r="X60" s="210">
        <f t="shared" si="19"/>
        <v>0</v>
      </c>
      <c r="Y60" s="92"/>
      <c r="Z60" s="196"/>
      <c r="AA60" s="378" t="str">
        <f>CONCATENATE(RESIDENZIALE!$A41,"; ",RESIDENZIALE!$B41,"; ",RESIDENZIALE!$C41,"; ")</f>
        <v>Zona B5; 1≤d.f.≤3; Urb.Secondaria; </v>
      </c>
      <c r="AB60" s="79">
        <v>6.82</v>
      </c>
      <c r="AC60" s="216" t="str">
        <f>CONCATENATE(AGRICOLTURA!$A41,"; ",AGRICOLTURA!$B41,"; ")</f>
        <v>Zona D1; Urb.Secondaria; </v>
      </c>
      <c r="AD60" s="217">
        <v>2.05</v>
      </c>
      <c r="AE60" s="80" t="str">
        <f>CONCATENATE(DIREZIONALE!$A41,"; ",DIREZIONALE!$B41,"; ",DIREZIONALE!$C41,"; ")</f>
        <v>Zona B7; d.f.≥3; Urb.Secondaria; </v>
      </c>
      <c r="AF60" s="81">
        <v>26.49</v>
      </c>
      <c r="AG60" s="82" t="str">
        <f>CONCATENATE(COMMERCIALE!$A41,"; ",COMMERCIALE!$B41,"; ",COMMERCIALE!$C41,"; ")</f>
        <v>Zona B7; d.f.≥3; Urb.Secondaria; </v>
      </c>
      <c r="AH60" s="83">
        <v>21.68</v>
      </c>
      <c r="AI60" s="84" t="str">
        <f>CONCATENATE(TURISMO!$A41,"; ",TURISMO!$B41,"; ",TURISMO!$C41,"; ")</f>
        <v>Zona B7; d.f.≥3; Urb.Secondaria; </v>
      </c>
      <c r="AJ60" s="85">
        <v>12.71</v>
      </c>
      <c r="AK60" s="222" t="str">
        <f>CONCATENATE(ARTIGIANATO!$A41,"; ",ARTIGIANATO!$B41,"; ")</f>
        <v>Zona D1; Urb.Secondaria; </v>
      </c>
      <c r="AL60" s="86">
        <v>5.6</v>
      </c>
      <c r="AM60" s="86">
        <v>6.92</v>
      </c>
      <c r="AN60" s="224" t="str">
        <f>CONCATENATE(INDUSTRIA!$A41,"; ",INDUSTRIA!$B41,"; ")</f>
        <v>Zona D1; Urb.Secondaria; </v>
      </c>
      <c r="AO60" s="87">
        <v>14.94</v>
      </c>
      <c r="AP60" s="87">
        <v>6.92</v>
      </c>
    </row>
    <row r="61" spans="1:42" ht="15" customHeight="1">
      <c r="A61" s="7"/>
      <c r="B61" s="59" t="s">
        <v>99</v>
      </c>
      <c r="C61" s="59"/>
      <c r="D61" s="173"/>
      <c r="E61" s="187"/>
      <c r="F61" s="187"/>
      <c r="G61" s="187"/>
      <c r="H61" s="208">
        <f t="shared" si="15"/>
        <v>0</v>
      </c>
      <c r="I61" s="187"/>
      <c r="J61" s="187"/>
      <c r="K61" s="187"/>
      <c r="L61" s="208">
        <f t="shared" si="16"/>
        <v>0</v>
      </c>
      <c r="M61" s="187"/>
      <c r="N61" s="187"/>
      <c r="O61" s="187"/>
      <c r="P61" s="208">
        <f t="shared" si="17"/>
        <v>0</v>
      </c>
      <c r="Q61" s="187"/>
      <c r="R61" s="187"/>
      <c r="S61" s="187"/>
      <c r="T61" s="208">
        <f t="shared" si="18"/>
        <v>0</v>
      </c>
      <c r="U61" s="187"/>
      <c r="V61" s="187"/>
      <c r="W61" s="187"/>
      <c r="X61" s="210">
        <f t="shared" si="19"/>
        <v>0</v>
      </c>
      <c r="Y61" s="92"/>
      <c r="Z61" s="196"/>
      <c r="AA61" s="378" t="str">
        <f>CONCATENATE(RESIDENZIALE!$A42,"; ",RESIDENZIALE!$B42,"; ",RESIDENZIALE!$C42,"; ")</f>
        <v>Zona B5; d.f.&lt;1; Urb.Primaria; </v>
      </c>
      <c r="AB61" s="79">
        <v>11.21</v>
      </c>
      <c r="AC61" s="216" t="str">
        <f>CONCATENATE(AGRICOLTURA!$A42,"; ",AGRICOLTURA!$B42,"; ")</f>
        <v>Zona D1_com.; Urb.Primaria; </v>
      </c>
      <c r="AD61" s="217">
        <v>8.22</v>
      </c>
      <c r="AE61" s="80" t="str">
        <f>CONCATENATE(DIREZIONALE!$A42,"; ",DIREZIONALE!$B42,"; ",DIREZIONALE!$C42,"; ")</f>
        <v>Zona B8; d.f.&lt;1,5; Urb.Primaria; </v>
      </c>
      <c r="AF61" s="81">
        <v>64.05</v>
      </c>
      <c r="AG61" s="82" t="str">
        <f>CONCATENATE(COMMERCIALE!$A42,"; ",COMMERCIALE!$B42,"; ",COMMERCIALE!$C42,"; ")</f>
        <v>Zona B8; d.f.&lt;1,5; Urb.Primaria; </v>
      </c>
      <c r="AH61" s="83">
        <v>52.4</v>
      </c>
      <c r="AI61" s="84" t="str">
        <f>CONCATENATE(TURISMO!$A42,"; ",TURISMO!$B42,"; ",TURISMO!$C42,"; ")</f>
        <v>Zona B8; d.f.&lt;1,5; Urb.Primaria; </v>
      </c>
      <c r="AJ61" s="85">
        <v>10.05</v>
      </c>
      <c r="AK61" s="222" t="str">
        <f>CONCATENATE(ARTIGIANATO!$A42,"; ",ARTIGIANATO!$B42,"; ")</f>
        <v>Zona D1_com.; Urb.Primaria; </v>
      </c>
      <c r="AL61" s="86">
        <v>7.47</v>
      </c>
      <c r="AM61" s="86">
        <v>6.92</v>
      </c>
      <c r="AN61" s="224" t="str">
        <f>CONCATENATE(INDUSTRIA!$A42,"; ",INDUSTRIA!$B42,"; ")</f>
        <v>Zona D1_com.; Urb.Primaria; </v>
      </c>
      <c r="AO61" s="87">
        <v>9.34</v>
      </c>
      <c r="AP61" s="87">
        <v>6.92</v>
      </c>
    </row>
    <row r="62" spans="1:42" ht="15" customHeight="1">
      <c r="A62" s="7"/>
      <c r="B62" s="59" t="s">
        <v>100</v>
      </c>
      <c r="C62" s="59"/>
      <c r="D62" s="173"/>
      <c r="E62" s="187"/>
      <c r="F62" s="187"/>
      <c r="G62" s="187"/>
      <c r="H62" s="208">
        <f t="shared" si="15"/>
        <v>0</v>
      </c>
      <c r="I62" s="187"/>
      <c r="J62" s="187"/>
      <c r="K62" s="187"/>
      <c r="L62" s="208">
        <f t="shared" si="16"/>
        <v>0</v>
      </c>
      <c r="M62" s="187"/>
      <c r="N62" s="187"/>
      <c r="O62" s="187"/>
      <c r="P62" s="208">
        <f t="shared" si="17"/>
        <v>0</v>
      </c>
      <c r="Q62" s="187"/>
      <c r="R62" s="187"/>
      <c r="S62" s="187"/>
      <c r="T62" s="208">
        <f t="shared" si="18"/>
        <v>0</v>
      </c>
      <c r="U62" s="187"/>
      <c r="V62" s="187"/>
      <c r="W62" s="187"/>
      <c r="X62" s="210">
        <f t="shared" si="19"/>
        <v>0</v>
      </c>
      <c r="Z62" s="196"/>
      <c r="AA62" s="378" t="str">
        <f>CONCATENATE(RESIDENZIALE!$A43,"; ",RESIDENZIALE!$B43,"; ",RESIDENZIALE!$C43,"; ")</f>
        <v>Zona B5; d.f.&lt;1; Urb.Secondaria; </v>
      </c>
      <c r="AB62" s="79">
        <v>6.82</v>
      </c>
      <c r="AC62" s="216" t="str">
        <f>CONCATENATE(AGRICOLTURA!$A43,"; ",AGRICOLTURA!$B43,"; ")</f>
        <v>Zona D1_com.; Urb.Secondaria; </v>
      </c>
      <c r="AD62" s="217">
        <v>1.03</v>
      </c>
      <c r="AE62" s="80" t="str">
        <f>CONCATENATE(DIREZIONALE!$A43,"; ",DIREZIONALE!$B43,"; ",DIREZIONALE!$C43,"; ")</f>
        <v>Zona B8; d.f.&lt;1,5; Urb.Secondaria; </v>
      </c>
      <c r="AF62" s="81">
        <v>26.49</v>
      </c>
      <c r="AG62" s="82" t="str">
        <f>CONCATENATE(COMMERCIALE!$A43,"; ",COMMERCIALE!$B43,"; ",COMMERCIALE!$C43,"; ")</f>
        <v>Zona B8; d.f.&lt;1,5; Urb.Secondaria; </v>
      </c>
      <c r="AH62" s="83">
        <v>21.68</v>
      </c>
      <c r="AI62" s="84" t="str">
        <f>CONCATENATE(TURISMO!$A43,"; ",TURISMO!$B43,"; ",TURISMO!$C43,"; ")</f>
        <v>Zona B8; d.f.&lt;1,5; Urb.Secondaria; </v>
      </c>
      <c r="AJ62" s="85">
        <v>12.71</v>
      </c>
      <c r="AK62" s="222" t="str">
        <f>CONCATENATE(ARTIGIANATO!$A43,"; ",ARTIGIANATO!$B43,"; ")</f>
        <v>Zona D1_com.; Urb.Secondaria; </v>
      </c>
      <c r="AL62" s="86">
        <v>2.8</v>
      </c>
      <c r="AM62" s="86">
        <v>6.92</v>
      </c>
      <c r="AN62" s="224" t="str">
        <f>CONCATENATE(INDUSTRIA!$A43,"; ",INDUSTRIA!$B43,"; ")</f>
        <v>Zona D1_com.; Urb.Secondaria; </v>
      </c>
      <c r="AO62" s="87">
        <v>7.47</v>
      </c>
      <c r="AP62" s="87">
        <v>6.92</v>
      </c>
    </row>
    <row r="63" spans="1:42" ht="15" customHeight="1">
      <c r="A63" s="7"/>
      <c r="B63" s="59" t="s">
        <v>101</v>
      </c>
      <c r="C63" s="59"/>
      <c r="D63" s="173"/>
      <c r="E63" s="187"/>
      <c r="F63" s="187"/>
      <c r="G63" s="187"/>
      <c r="H63" s="208">
        <f t="shared" si="15"/>
        <v>0</v>
      </c>
      <c r="I63" s="187"/>
      <c r="J63" s="187"/>
      <c r="K63" s="187"/>
      <c r="L63" s="208">
        <f t="shared" si="16"/>
        <v>0</v>
      </c>
      <c r="M63" s="187"/>
      <c r="N63" s="187"/>
      <c r="O63" s="187"/>
      <c r="P63" s="208">
        <f t="shared" si="17"/>
        <v>0</v>
      </c>
      <c r="Q63" s="187"/>
      <c r="R63" s="187"/>
      <c r="S63" s="187"/>
      <c r="T63" s="208">
        <f t="shared" si="18"/>
        <v>0</v>
      </c>
      <c r="U63" s="187"/>
      <c r="V63" s="187"/>
      <c r="W63" s="187"/>
      <c r="X63" s="210">
        <f t="shared" si="19"/>
        <v>0</v>
      </c>
      <c r="Z63" s="196"/>
      <c r="AA63" s="378" t="str">
        <f>CONCATENATE(RESIDENZIALE!$A44,"; ",RESIDENZIALE!$B44,"; ",RESIDENZIALE!$C44,"; ")</f>
        <v>Zona B5; d.f.≥3; Urb.Primaria; </v>
      </c>
      <c r="AB63" s="79">
        <v>3.74</v>
      </c>
      <c r="AC63" s="216" t="str">
        <f>CONCATENATE(AGRICOLTURA!$A44,"; ",AGRICOLTURA!$B44,"; ")</f>
        <v>Zona D2; Urb.Primaria; </v>
      </c>
      <c r="AD63" s="217">
        <v>16.44</v>
      </c>
      <c r="AE63" s="80" t="str">
        <f>CONCATENATE(DIREZIONALE!$A44,"; ",DIREZIONALE!$B44,"; ",DIREZIONALE!$C44,"; ")</f>
        <v>Zona B9; 1,5≤d.f.≤3; Urb.Primaria; </v>
      </c>
      <c r="AF63" s="81">
        <v>39.01</v>
      </c>
      <c r="AG63" s="82" t="str">
        <f>CONCATENATE(COMMERCIALE!$A44,"; ",COMMERCIALE!$B44,"; ",COMMERCIALE!$C44,"; ")</f>
        <v>Zona B9; 1,5≤d.f.≤3; Urb.Primaria; </v>
      </c>
      <c r="AH63" s="83">
        <v>31.92</v>
      </c>
      <c r="AI63" s="84" t="str">
        <f>CONCATENATE(TURISMO!$A44,"; ",TURISMO!$B44,"; ",TURISMO!$C44,"; ")</f>
        <v>Zona B9; 1,5≤d.f.≤3; Urb.Primaria; </v>
      </c>
      <c r="AJ63" s="85">
        <v>10.05</v>
      </c>
      <c r="AK63" s="222" t="str">
        <f>CONCATENATE(ARTIGIANATO!$A44,"; ",ARTIGIANATO!$B44,"; ")</f>
        <v>Zona D2; Urb.Primaria; </v>
      </c>
      <c r="AL63" s="86">
        <v>14.94</v>
      </c>
      <c r="AM63" s="86">
        <v>6.92</v>
      </c>
      <c r="AN63" s="224" t="str">
        <f>CONCATENATE(INDUSTRIA!$A44,"; ",INDUSTRIA!$B44,"; ")</f>
        <v>Zona D2; Urb.Primaria; </v>
      </c>
      <c r="AO63" s="87">
        <v>18.68</v>
      </c>
      <c r="AP63" s="87">
        <v>6.92</v>
      </c>
    </row>
    <row r="64" spans="1:42" ht="15" customHeight="1">
      <c r="A64" s="7"/>
      <c r="B64" s="59" t="s">
        <v>102</v>
      </c>
      <c r="C64" s="59"/>
      <c r="D64" s="173"/>
      <c r="E64" s="187"/>
      <c r="F64" s="187"/>
      <c r="G64" s="187"/>
      <c r="H64" s="208">
        <f t="shared" si="15"/>
        <v>0</v>
      </c>
      <c r="I64" s="187"/>
      <c r="J64" s="187"/>
      <c r="K64" s="187"/>
      <c r="L64" s="208">
        <f t="shared" si="16"/>
        <v>0</v>
      </c>
      <c r="M64" s="187"/>
      <c r="N64" s="187"/>
      <c r="O64" s="187"/>
      <c r="P64" s="208">
        <f t="shared" si="17"/>
        <v>0</v>
      </c>
      <c r="Q64" s="187"/>
      <c r="R64" s="187"/>
      <c r="S64" s="187"/>
      <c r="T64" s="208">
        <f t="shared" si="18"/>
        <v>0</v>
      </c>
      <c r="U64" s="187"/>
      <c r="V64" s="187"/>
      <c r="W64" s="187"/>
      <c r="X64" s="210">
        <f t="shared" si="19"/>
        <v>0</v>
      </c>
      <c r="Z64" s="196"/>
      <c r="AA64" s="378" t="str">
        <f>CONCATENATE(RESIDENZIALE!$A45,"; ",RESIDENZIALE!$B45,"; ",RESIDENZIALE!$C45,"; ")</f>
        <v>Zona B5; d.f.≥3; Urb.Secondaria; </v>
      </c>
      <c r="AB64" s="79">
        <v>6.82</v>
      </c>
      <c r="AC64" s="216" t="str">
        <f>CONCATENATE(AGRICOLTURA!$A45,"; ",AGRICOLTURA!$B45,"; ")</f>
        <v>Zona D2; Urb.Secondaria; </v>
      </c>
      <c r="AD64" s="217">
        <v>2.05</v>
      </c>
      <c r="AE64" s="80" t="str">
        <f>CONCATENATE(DIREZIONALE!$A45,"; ",DIREZIONALE!$B45,"; ",DIREZIONALE!$C45,"; ")</f>
        <v>Zona B9; 1,5≤d.f.≤3; Urb.Secondaria; </v>
      </c>
      <c r="AF64" s="81">
        <v>26.49</v>
      </c>
      <c r="AG64" s="82" t="str">
        <f>CONCATENATE(COMMERCIALE!$A45,"; ",COMMERCIALE!$B45,"; ",COMMERCIALE!$C45,"; ")</f>
        <v>Zona B9; 1,5≤d.f.≤3; Urb.Secondaria; </v>
      </c>
      <c r="AH64" s="83">
        <v>21.68</v>
      </c>
      <c r="AI64" s="84" t="str">
        <f>CONCATENATE(TURISMO!$A45,"; ",TURISMO!$B45,"; ",TURISMO!$C45,"; ")</f>
        <v>Zona B9; 1,5≤d.f.≤3; Urb.Secondaria; </v>
      </c>
      <c r="AJ64" s="85">
        <v>12.71</v>
      </c>
      <c r="AK64" s="222" t="str">
        <f>CONCATENATE(ARTIGIANATO!$A45,"; ",ARTIGIANATO!$B45,"; ")</f>
        <v>Zona D2; Urb.Secondaria; </v>
      </c>
      <c r="AL64" s="86">
        <v>5.6</v>
      </c>
      <c r="AM64" s="86">
        <v>6.92</v>
      </c>
      <c r="AN64" s="224" t="str">
        <f>CONCATENATE(INDUSTRIA!$A45,"; ",INDUSTRIA!$B45,"; ")</f>
        <v>Zona D2; Urb.Secondaria; </v>
      </c>
      <c r="AO64" s="87">
        <v>14.94</v>
      </c>
      <c r="AP64" s="87">
        <v>6.92</v>
      </c>
    </row>
    <row r="65" spans="1:42" ht="15" customHeight="1">
      <c r="A65" s="7"/>
      <c r="B65" s="59" t="s">
        <v>91</v>
      </c>
      <c r="C65" s="59"/>
      <c r="D65" s="173"/>
      <c r="E65" s="187"/>
      <c r="F65" s="187"/>
      <c r="G65" s="187"/>
      <c r="H65" s="208">
        <f t="shared" si="15"/>
        <v>0</v>
      </c>
      <c r="I65" s="187"/>
      <c r="J65" s="187"/>
      <c r="K65" s="187"/>
      <c r="L65" s="208">
        <f t="shared" si="16"/>
        <v>0</v>
      </c>
      <c r="M65" s="187"/>
      <c r="N65" s="187"/>
      <c r="O65" s="187"/>
      <c r="P65" s="208">
        <f t="shared" si="17"/>
        <v>0</v>
      </c>
      <c r="Q65" s="187"/>
      <c r="R65" s="187"/>
      <c r="S65" s="187"/>
      <c r="T65" s="208">
        <f t="shared" si="18"/>
        <v>0</v>
      </c>
      <c r="U65" s="187"/>
      <c r="V65" s="187"/>
      <c r="W65" s="187"/>
      <c r="X65" s="210">
        <f t="shared" si="19"/>
        <v>0</v>
      </c>
      <c r="Z65" s="196"/>
      <c r="AA65" s="378" t="str">
        <f>CONCATENATE(RESIDENZIALE!$A46,"; ",RESIDENZIALE!$B46,"; ",RESIDENZIALE!$C46,"; ")</f>
        <v>Zona B6; 1≤d.f.≤3; Urb.Primaria; </v>
      </c>
      <c r="AB65" s="79">
        <v>5.32</v>
      </c>
      <c r="AC65" s="216" t="str">
        <f>CONCATENATE(AGRICOLTURA!$A46,"; ",AGRICOLTURA!$B46,"; ")</f>
        <v>Zona D2_com.; Urb.Primaria; </v>
      </c>
      <c r="AD65" s="217">
        <v>8.22</v>
      </c>
      <c r="AE65" s="80" t="str">
        <f>CONCATENATE(DIREZIONALE!$A46,"; ",DIREZIONALE!$B46,"; ",DIREZIONALE!$C46,"; ")</f>
        <v>Zona B9; d.f.≥3; Urb.Primaria; </v>
      </c>
      <c r="AF65" s="81">
        <v>19.4</v>
      </c>
      <c r="AG65" s="82" t="str">
        <f>CONCATENATE(COMMERCIALE!$A46,"; ",COMMERCIALE!$B46,"; ",COMMERCIALE!$C46,"; ")</f>
        <v>Zona B9; d.f.≥3; Urb.Primaria; </v>
      </c>
      <c r="AH65" s="83">
        <v>15.87</v>
      </c>
      <c r="AI65" s="84" t="str">
        <f>CONCATENATE(TURISMO!$A46,"; ",TURISMO!$B46,"; ",TURISMO!$C46,"; ")</f>
        <v>Zona B9; d.f.≥3; Urb.Primaria; </v>
      </c>
      <c r="AJ65" s="85">
        <v>10.05</v>
      </c>
      <c r="AK65" s="222" t="str">
        <f>CONCATENATE(ARTIGIANATO!$A46,"; ",ARTIGIANATO!$B46,"; ")</f>
        <v>Zona D2_com.; Urb.Primaria; </v>
      </c>
      <c r="AL65" s="86">
        <v>7.47</v>
      </c>
      <c r="AM65" s="86">
        <v>6.92</v>
      </c>
      <c r="AN65" s="224" t="str">
        <f>CONCATENATE(INDUSTRIA!$A46,"; ",INDUSTRIA!$B46,"; ")</f>
        <v>Zona D2_com.; Urb.Primaria; </v>
      </c>
      <c r="AO65" s="87">
        <v>9.34</v>
      </c>
      <c r="AP65" s="87">
        <v>6.92</v>
      </c>
    </row>
    <row r="66" spans="1:42" ht="15" customHeight="1" thickBot="1">
      <c r="A66" s="7"/>
      <c r="B66" s="59" t="s">
        <v>92</v>
      </c>
      <c r="C66" s="59"/>
      <c r="D66" s="173"/>
      <c r="E66" s="188"/>
      <c r="F66" s="188"/>
      <c r="G66" s="188"/>
      <c r="H66" s="208">
        <f t="shared" si="15"/>
        <v>0</v>
      </c>
      <c r="I66" s="188"/>
      <c r="J66" s="188"/>
      <c r="K66" s="188"/>
      <c r="L66" s="208">
        <f t="shared" si="16"/>
        <v>0</v>
      </c>
      <c r="M66" s="188"/>
      <c r="N66" s="188"/>
      <c r="O66" s="188"/>
      <c r="P66" s="208">
        <f t="shared" si="17"/>
        <v>0</v>
      </c>
      <c r="Q66" s="188"/>
      <c r="R66" s="188"/>
      <c r="S66" s="188"/>
      <c r="T66" s="208">
        <f t="shared" si="18"/>
        <v>0</v>
      </c>
      <c r="U66" s="188"/>
      <c r="V66" s="188"/>
      <c r="W66" s="188"/>
      <c r="X66" s="210">
        <f t="shared" si="19"/>
        <v>0</v>
      </c>
      <c r="Y66" s="92"/>
      <c r="Z66" s="196"/>
      <c r="AA66" s="378" t="str">
        <f>CONCATENATE(RESIDENZIALE!$A47,"; ",RESIDENZIALE!$B47,"; ",RESIDENZIALE!$C47,"; ")</f>
        <v>Zona B6; 1≤d.f.≤3; Urb.Secondaria; </v>
      </c>
      <c r="AB66" s="79">
        <v>6.82</v>
      </c>
      <c r="AC66" s="216" t="str">
        <f>CONCATENATE(AGRICOLTURA!$A47,"; ",AGRICOLTURA!$B47,"; ")</f>
        <v>Zona D2_com.; Urb.Secondaria; </v>
      </c>
      <c r="AD66" s="217">
        <v>1.03</v>
      </c>
      <c r="AE66" s="80" t="str">
        <f>CONCATENATE(DIREZIONALE!$A47,"; ",DIREZIONALE!$B47,"; ",DIREZIONALE!$C47,"; ")</f>
        <v>Zona B9; d.f.≥3; Urb.Secondaria; </v>
      </c>
      <c r="AF66" s="81">
        <v>26.49</v>
      </c>
      <c r="AG66" s="82" t="str">
        <f>CONCATENATE(COMMERCIALE!$A47,"; ",COMMERCIALE!$B47,"; ",COMMERCIALE!$C47,"; ")</f>
        <v>Zona B9; d.f.≥3; Urb.Secondaria; </v>
      </c>
      <c r="AH66" s="83">
        <v>21.68</v>
      </c>
      <c r="AI66" s="84" t="str">
        <f>CONCATENATE(TURISMO!$A47,"; ",TURISMO!$B47,"; ",TURISMO!$C47,"; ")</f>
        <v>Zona B9; d.f.≥3; Urb.Secondaria; </v>
      </c>
      <c r="AJ66" s="85">
        <v>12.71</v>
      </c>
      <c r="AK66" s="222" t="str">
        <f>CONCATENATE(ARTIGIANATO!$A47,"; ",ARTIGIANATO!$B47,"; ")</f>
        <v>Zona D2_com.; Urb.Secondaria; </v>
      </c>
      <c r="AL66" s="86">
        <v>2.8</v>
      </c>
      <c r="AM66" s="86">
        <v>6.92</v>
      </c>
      <c r="AN66" s="224" t="str">
        <f>CONCATENATE(INDUSTRIA!$A47,"; ",INDUSTRIA!$B47,"; ")</f>
        <v>Zona D2_com.; Urb.Secondaria; </v>
      </c>
      <c r="AO66" s="87">
        <v>7.47</v>
      </c>
      <c r="AP66" s="87">
        <v>6.92</v>
      </c>
    </row>
    <row r="67" spans="1:42" ht="19.5" customHeight="1" thickTop="1">
      <c r="A67" s="7"/>
      <c r="B67" s="20"/>
      <c r="C67" s="20"/>
      <c r="D67" s="175"/>
      <c r="E67" s="97"/>
      <c r="F67" s="97"/>
      <c r="G67" s="97"/>
      <c r="H67" s="97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10"/>
      <c r="Y67" s="92"/>
      <c r="AA67" s="78" t="str">
        <f>CONCATENATE(RESIDENZIALE!$A48,"; ",RESIDENZIALE!$B48,"; ",RESIDENZIALE!$C48,"; ")</f>
        <v>Zona B6; d.f.&lt;1; Urb.Primaria; </v>
      </c>
      <c r="AB67" s="79">
        <v>11.21</v>
      </c>
      <c r="AC67" s="216" t="str">
        <f>CONCATENATE(AGRICOLTURA!$A48,"; ",AGRICOLTURA!$B48,"; ")</f>
        <v>Zona D3; Urb.Primaria; </v>
      </c>
      <c r="AD67" s="217">
        <v>16.44</v>
      </c>
      <c r="AE67" s="80" t="str">
        <f>CONCATENATE(DIREZIONALE!$A48,"; ",DIREZIONALE!$B48,"; ",DIREZIONALE!$C48,"; ")</f>
        <v>Zona Ba; 1,5≤d.f.≤3; Urb.Primaria; </v>
      </c>
      <c r="AF67" s="81">
        <v>39.01</v>
      </c>
      <c r="AG67" s="82" t="str">
        <f>CONCATENATE(COMMERCIALE!$A48,"; ",COMMERCIALE!$B48,"; ",COMMERCIALE!$C48,"; ")</f>
        <v>Zona Ba; 1,5≤d.f.≤3; Urb.Primaria; </v>
      </c>
      <c r="AH67" s="83">
        <v>31.92</v>
      </c>
      <c r="AI67" s="84" t="str">
        <f>CONCATENATE(TURISMO!$A48,"; ",TURISMO!$B48,"; ",TURISMO!$C48,"; ")</f>
        <v>Zona Ba; 1,5≤d.f.≤3; Urb.Primaria; </v>
      </c>
      <c r="AJ67" s="85">
        <v>10.05</v>
      </c>
      <c r="AK67" s="222" t="str">
        <f>CONCATENATE(ARTIGIANATO!$A48,"; ",ARTIGIANATO!$B48,"; ")</f>
        <v>Zona D3; Urb.Primaria; </v>
      </c>
      <c r="AL67" s="86">
        <v>14.94</v>
      </c>
      <c r="AM67" s="86">
        <v>6.92</v>
      </c>
      <c r="AN67" s="224" t="str">
        <f>CONCATENATE(INDUSTRIA!$A48,"; ",INDUSTRIA!$B48,"; ")</f>
        <v>Zona D3; Urb.Primaria; </v>
      </c>
      <c r="AO67" s="87">
        <v>18.68</v>
      </c>
      <c r="AP67" s="87">
        <v>6.92</v>
      </c>
    </row>
    <row r="68" spans="1:42" ht="19.5" customHeight="1" thickBot="1">
      <c r="A68" s="7"/>
      <c r="B68" s="11" t="s">
        <v>189</v>
      </c>
      <c r="C68" s="11"/>
      <c r="D68" s="174" t="s">
        <v>108</v>
      </c>
      <c r="E68" s="501">
        <f>SUM(E22:E30,I22:I30,M22:M30,Q22:Q30,U22:U30,E34:E42,I34:I42,M34:M42,Q34:Q42,U34:U42,E46:E54,I46:I54,M46:M54,Q46:Q54,U46:U54,E58:E66,I58:I66,M58:M66,Q58:Q66,U58:U66)</f>
        <v>0</v>
      </c>
      <c r="F68" s="502"/>
      <c r="G68" s="183"/>
      <c r="H68" s="183"/>
      <c r="I68" s="11"/>
      <c r="J68" s="11"/>
      <c r="K68" s="20"/>
      <c r="L68" s="20"/>
      <c r="M68" s="204" t="str">
        <f>IF(ISNUMBER(FIND("Urb.Primaria",$E$7)),"ONERI PRIMARI","ONERI SECONDARI")</f>
        <v>ONERI PRIMARI</v>
      </c>
      <c r="N68" s="20"/>
      <c r="O68" s="20"/>
      <c r="P68" s="169"/>
      <c r="Q68" s="20"/>
      <c r="R68" s="23" t="s">
        <v>93</v>
      </c>
      <c r="S68" s="383" t="s">
        <v>157</v>
      </c>
      <c r="T68" s="208">
        <f>IF($R$7="Euro / mc",($E$74*$U$7),IF($R$7="Euro / mq",($E$72*$U$7)))*($U$18/100)</f>
        <v>0</v>
      </c>
      <c r="U68" s="496">
        <f>IF($S$68="-",$T$68*-1,IF($S$68="+",$T$68*1))</f>
        <v>0</v>
      </c>
      <c r="V68" s="497"/>
      <c r="W68" s="376">
        <f>U68</f>
        <v>0</v>
      </c>
      <c r="X68" s="10"/>
      <c r="Z68" s="371" t="s">
        <v>311</v>
      </c>
      <c r="AA68" s="78" t="str">
        <f>CONCATENATE(RESIDENZIALE!$A49,"; ",RESIDENZIALE!$B49,"; ",RESIDENZIALE!$C49,"; ")</f>
        <v>Zona B6; d.f.&lt;1; Urb.Secondaria; </v>
      </c>
      <c r="AB68" s="79">
        <v>6.82</v>
      </c>
      <c r="AC68" s="216" t="str">
        <f>CONCATENATE(AGRICOLTURA!$A49,"; ",AGRICOLTURA!$B49,"; ")</f>
        <v>Zona D3; Urb.Secondaria; </v>
      </c>
      <c r="AD68" s="217">
        <v>2.05</v>
      </c>
      <c r="AE68" s="80" t="str">
        <f>CONCATENATE(DIREZIONALE!$A49,"; ",DIREZIONALE!$B49,"; ",DIREZIONALE!$C49,"; ")</f>
        <v>Zona Ba; 1,5≤d.f.≤3; Urb.Secondaria; </v>
      </c>
      <c r="AF68" s="81">
        <v>26.49</v>
      </c>
      <c r="AG68" s="82" t="str">
        <f>CONCATENATE(COMMERCIALE!$A49,"; ",COMMERCIALE!$B49,"; ",COMMERCIALE!$C49,"; ")</f>
        <v>Zona Ba; 1,5≤d.f.≤3; Urb.Secondaria; </v>
      </c>
      <c r="AH68" s="83">
        <v>21.68</v>
      </c>
      <c r="AI68" s="84" t="str">
        <f>CONCATENATE(TURISMO!$A49,"; ",TURISMO!$B49,"; ",TURISMO!$C49,"; ")</f>
        <v>Zona Ba; 1,5≤d.f.≤3; Urb.Secondaria; </v>
      </c>
      <c r="AJ68" s="85">
        <v>12.71</v>
      </c>
      <c r="AK68" s="222" t="str">
        <f>CONCATENATE(ARTIGIANATO!$A49,"; ",ARTIGIANATO!$B49,"; ")</f>
        <v>Zona D3; Urb.Secondaria; </v>
      </c>
      <c r="AL68" s="86">
        <v>5.6</v>
      </c>
      <c r="AM68" s="86">
        <v>6.92</v>
      </c>
      <c r="AN68" s="224" t="str">
        <f>CONCATENATE(INDUSTRIA!$A49,"; ",INDUSTRIA!$B49,"; ")</f>
        <v>Zona D3; Urb.Secondaria; </v>
      </c>
      <c r="AO68" s="87">
        <v>14.94</v>
      </c>
      <c r="AP68" s="87">
        <v>6.92</v>
      </c>
    </row>
    <row r="69" spans="1:42" ht="15" customHeight="1">
      <c r="A69" s="7"/>
      <c r="B69" s="8"/>
      <c r="C69" s="8"/>
      <c r="D69" s="176"/>
      <c r="E69" s="9"/>
      <c r="F69" s="9"/>
      <c r="G69" s="9"/>
      <c r="H69" s="9"/>
      <c r="I69" s="59"/>
      <c r="J69" s="59"/>
      <c r="K69" s="20"/>
      <c r="L69" s="20"/>
      <c r="M69" s="59"/>
      <c r="N69" s="20"/>
      <c r="O69" s="20"/>
      <c r="P69" s="59"/>
      <c r="Q69" s="20"/>
      <c r="R69" s="23"/>
      <c r="S69" s="20"/>
      <c r="T69" s="208"/>
      <c r="U69" s="8"/>
      <c r="V69" s="8"/>
      <c r="W69" s="200"/>
      <c r="X69" s="10"/>
      <c r="Z69" s="372" t="s">
        <v>157</v>
      </c>
      <c r="AA69" s="78" t="str">
        <f>CONCATENATE(RESIDENZIALE!$A50,"; ",RESIDENZIALE!$B50,"; ",RESIDENZIALE!$C50,"; ")</f>
        <v>Zona B6; d.f.≥3; Urb.Primaria; </v>
      </c>
      <c r="AB69" s="79">
        <v>3.74</v>
      </c>
      <c r="AC69" s="216" t="str">
        <f>CONCATENATE(AGRICOLTURA!$A50,"; ",AGRICOLTURA!$B50,"; ")</f>
        <v>Zona D3_com.; Urb.Primaria; </v>
      </c>
      <c r="AD69" s="217">
        <v>8.22</v>
      </c>
      <c r="AE69" s="80" t="str">
        <f>CONCATENATE(DIREZIONALE!$A50,"; ",DIREZIONALE!$B50,"; ",DIREZIONALE!$C50,"; ")</f>
        <v>Zona Ba; d.f.≥3; Urb.Primaria; </v>
      </c>
      <c r="AF69" s="81">
        <v>19.4</v>
      </c>
      <c r="AG69" s="82" t="str">
        <f>CONCATENATE(COMMERCIALE!$A50,"; ",COMMERCIALE!$B50,"; ",COMMERCIALE!$C50,"; ")</f>
        <v>Zona Ba; d.f.≥3; Urb.Primaria; </v>
      </c>
      <c r="AH69" s="83">
        <v>15.87</v>
      </c>
      <c r="AI69" s="84" t="str">
        <f>CONCATENATE(TURISMO!$A50,"; ",TURISMO!$B50,"; ",TURISMO!$C50,"; ")</f>
        <v>Zona Ba; d.f.≥3; Urb.Primaria; </v>
      </c>
      <c r="AJ69" s="85">
        <v>10.05</v>
      </c>
      <c r="AK69" s="222" t="str">
        <f>CONCATENATE(ARTIGIANATO!$A50,"; ",ARTIGIANATO!$B50,"; ")</f>
        <v>Zona D3_com.; Urb.Primaria; </v>
      </c>
      <c r="AL69" s="86">
        <v>7.47</v>
      </c>
      <c r="AM69" s="86">
        <v>6.92</v>
      </c>
      <c r="AN69" s="224" t="str">
        <f>CONCATENATE(INDUSTRIA!$A50,"; ",INDUSTRIA!$B50,"; ")</f>
        <v>Zona D3_com.; Urb.Primaria; </v>
      </c>
      <c r="AO69" s="87">
        <v>9.34</v>
      </c>
      <c r="AP69" s="87">
        <v>6.92</v>
      </c>
    </row>
    <row r="70" spans="1:42" ht="19.5" customHeight="1" thickBot="1">
      <c r="A70" s="7"/>
      <c r="B70" s="11" t="s">
        <v>190</v>
      </c>
      <c r="C70" s="11"/>
      <c r="D70" s="174" t="s">
        <v>108</v>
      </c>
      <c r="E70" s="501">
        <f>SUM(F22:F30,J22:J30,N22:N30,R22:R30,V22:V30,F34:F42,J34:J42,N34:N42,R34:R42,V34:V42,F46:F54,J46:J54,N46:N54,R46:R54,V46:V54,F58:F66,J58:J66,N58:N66,R58:R66,V58:V66)</f>
        <v>0</v>
      </c>
      <c r="F70" s="502"/>
      <c r="G70" s="183"/>
      <c r="H70" s="183"/>
      <c r="I70" s="11"/>
      <c r="J70" s="11"/>
      <c r="K70" s="20"/>
      <c r="L70" s="20"/>
      <c r="M70" s="204" t="str">
        <f>IF(ISNUMBER(FIND("Urb.Primaria",$E$8)),"ONERI PRIMARI","ONERI SECONDARI")</f>
        <v>ONERI PRIMARI</v>
      </c>
      <c r="N70" s="20"/>
      <c r="O70" s="20"/>
      <c r="P70" s="169"/>
      <c r="Q70" s="20"/>
      <c r="R70" s="23" t="s">
        <v>93</v>
      </c>
      <c r="S70" s="383" t="s">
        <v>157</v>
      </c>
      <c r="T70" s="208">
        <f>IF($R$8="Euro / mc",($E$74*$U$8),IF($R$8="Euro / mq",($E$72*$U$8)))*($U$18/100)</f>
        <v>0</v>
      </c>
      <c r="U70" s="496">
        <f>IF($S$70="-",$T$70*-1,IF($S$70="+",$T$70*1))</f>
        <v>0</v>
      </c>
      <c r="V70" s="497"/>
      <c r="W70" s="377">
        <f>U70</f>
        <v>0</v>
      </c>
      <c r="X70" s="10"/>
      <c r="Z70" s="373" t="s">
        <v>312</v>
      </c>
      <c r="AA70" s="78" t="str">
        <f>CONCATENATE(RESIDENZIALE!$A51,"; ",RESIDENZIALE!$B51,"; ",RESIDENZIALE!$C51,"; ")</f>
        <v>Zona B6; d.f.≥3; Urb.Secondaria; </v>
      </c>
      <c r="AB70" s="79">
        <v>6.82</v>
      </c>
      <c r="AC70" s="216" t="str">
        <f>CONCATENATE(AGRICOLTURA!$A51,"; ",AGRICOLTURA!$B51,"; ")</f>
        <v>Zona D3_com.; Urb.Secondaria; </v>
      </c>
      <c r="AD70" s="217">
        <v>1.03</v>
      </c>
      <c r="AE70" s="80" t="str">
        <f>CONCATENATE(DIREZIONALE!$A51,"; ",DIREZIONALE!$B51,"; ",DIREZIONALE!$C51,"; ")</f>
        <v>Zona Ba; d.f.≥3; Urb.Secondaria; </v>
      </c>
      <c r="AF70" s="81">
        <v>26.49</v>
      </c>
      <c r="AG70" s="82" t="str">
        <f>CONCATENATE(COMMERCIALE!$A51,"; ",COMMERCIALE!$B51,"; ",COMMERCIALE!$C51,"; ")</f>
        <v>Zona Ba; d.f.≥3; Urb.Secondaria; </v>
      </c>
      <c r="AH70" s="83">
        <v>21.68</v>
      </c>
      <c r="AI70" s="84" t="str">
        <f>CONCATENATE(TURISMO!$A51,"; ",TURISMO!$B51,"; ",TURISMO!$C51,"; ")</f>
        <v>Zona Ba; d.f.≥3; Urb.Secondaria; </v>
      </c>
      <c r="AJ70" s="85">
        <v>12.71</v>
      </c>
      <c r="AK70" s="222" t="str">
        <f>CONCATENATE(ARTIGIANATO!$A51,"; ",ARTIGIANATO!$B51,"; ")</f>
        <v>Zona D3_com.; Urb.Secondaria; </v>
      </c>
      <c r="AL70" s="86">
        <v>2.8</v>
      </c>
      <c r="AM70" s="86">
        <v>6.92</v>
      </c>
      <c r="AN70" s="224" t="str">
        <f>CONCATENATE(INDUSTRIA!$A51,"; ",INDUSTRIA!$B51,"; ")</f>
        <v>Zona D3_com.; Urb.Secondaria; </v>
      </c>
      <c r="AO70" s="87">
        <v>7.47</v>
      </c>
      <c r="AP70" s="87">
        <v>6.92</v>
      </c>
    </row>
    <row r="71" spans="1:42" ht="15" customHeight="1">
      <c r="A71" s="7"/>
      <c r="B71" s="8"/>
      <c r="C71" s="8"/>
      <c r="D71" s="8"/>
      <c r="E71" s="9"/>
      <c r="F71" s="9"/>
      <c r="G71" s="9"/>
      <c r="H71" s="9"/>
      <c r="I71" s="59"/>
      <c r="J71" s="59"/>
      <c r="K71" s="20"/>
      <c r="L71" s="20"/>
      <c r="M71" s="59"/>
      <c r="N71" s="20"/>
      <c r="O71" s="20"/>
      <c r="P71" s="59"/>
      <c r="Q71" s="20"/>
      <c r="R71" s="23"/>
      <c r="S71" s="20"/>
      <c r="T71" s="23"/>
      <c r="U71" s="8"/>
      <c r="V71" s="8"/>
      <c r="W71" s="8"/>
      <c r="X71" s="10"/>
      <c r="AA71" s="78" t="str">
        <f>CONCATENATE(RESIDENZIALE!$A52,"; ",RESIDENZIALE!$B52,"; ",RESIDENZIALE!$C52,"; ")</f>
        <v>Zona B7; 1≤d.f.≤3; Urb.Primaria; </v>
      </c>
      <c r="AB71" s="79">
        <v>5.32</v>
      </c>
      <c r="AC71" s="216" t="str">
        <f>CONCATENATE(AGRICOLTURA!$A52,"; ",AGRICOLTURA!$B52,"; ")</f>
        <v>Zona D5; Urb.Primaria; </v>
      </c>
      <c r="AD71" s="217">
        <v>16.44</v>
      </c>
      <c r="AE71" s="80" t="str">
        <f>CONCATENATE(DIREZIONALE!$A52,"; ",DIREZIONALE!$B52,"; ",DIREZIONALE!$C52,"; ")</f>
        <v>Zona C1; 1,5≤d.f.≤3; Urb.Primaria; </v>
      </c>
      <c r="AF71" s="81">
        <v>42.56</v>
      </c>
      <c r="AG71" s="82" t="str">
        <f>CONCATENATE(COMMERCIALE!$A52,"; ",COMMERCIALE!$B52,"; ",COMMERCIALE!$C52,"; ")</f>
        <v>Zona C1; 1,5≤d.f.≤3; Urb.Primaria; </v>
      </c>
      <c r="AH71" s="83">
        <v>31.92</v>
      </c>
      <c r="AI71" s="84" t="str">
        <f>CONCATENATE(TURISMO!$A52,"; ",TURISMO!$B52,"; ",TURISMO!$C52,"; ")</f>
        <v>Zona C1; 1,5≤d.f.≤3; Urb.Primaria; </v>
      </c>
      <c r="AJ71" s="85">
        <v>12.06</v>
      </c>
      <c r="AK71" s="222" t="str">
        <f>CONCATENATE(ARTIGIANATO!$A52,"; ",ARTIGIANATO!$B52,"; ")</f>
        <v>Zona D5; Urb.Primaria; </v>
      </c>
      <c r="AL71" s="86">
        <v>14.94</v>
      </c>
      <c r="AM71" s="86">
        <v>6.92</v>
      </c>
      <c r="AN71" s="224" t="str">
        <f>CONCATENATE(INDUSTRIA!$A52,"; ",INDUSTRIA!$B52,"; ")</f>
        <v>Zona D5; Urb.Primaria; </v>
      </c>
      <c r="AO71" s="87">
        <v>18.68</v>
      </c>
      <c r="AP71" s="87">
        <v>6.92</v>
      </c>
    </row>
    <row r="72" spans="1:42" ht="19.5" customHeight="1" thickBot="1">
      <c r="A72" s="7"/>
      <c r="B72" s="506" t="s">
        <v>94</v>
      </c>
      <c r="C72" s="506"/>
      <c r="D72" s="174" t="s">
        <v>108</v>
      </c>
      <c r="E72" s="501">
        <f>$E$68+($E$70*0.6)</f>
        <v>0</v>
      </c>
      <c r="F72" s="502"/>
      <c r="G72" s="97"/>
      <c r="H72" s="97"/>
      <c r="I72" s="20"/>
      <c r="J72" s="20"/>
      <c r="K72" s="20"/>
      <c r="L72" s="20"/>
      <c r="M72" s="204" t="s">
        <v>104</v>
      </c>
      <c r="N72" s="20"/>
      <c r="O72" s="20"/>
      <c r="P72" s="169"/>
      <c r="Q72" s="20"/>
      <c r="R72" s="23" t="s">
        <v>93</v>
      </c>
      <c r="S72" s="20"/>
      <c r="T72" s="23"/>
      <c r="U72" s="496">
        <f>$U$9*$E$72</f>
        <v>0</v>
      </c>
      <c r="V72" s="497"/>
      <c r="W72" s="185"/>
      <c r="X72" s="10"/>
      <c r="Y72" s="92"/>
      <c r="Z72" s="380" t="s">
        <v>309</v>
      </c>
      <c r="AA72" s="78" t="str">
        <f>CONCATENATE(RESIDENZIALE!$A53,"; ",RESIDENZIALE!$B53,"; ",RESIDENZIALE!$C53,"; ")</f>
        <v>Zona B7; 1≤d.f.≤3; Urb.Secondaria; </v>
      </c>
      <c r="AB72" s="79">
        <v>6.82</v>
      </c>
      <c r="AC72" s="216" t="str">
        <f>CONCATENATE(AGRICOLTURA!$A53,"; ",AGRICOLTURA!$B53,"; ")</f>
        <v>Zona D5; Urb.Secondaria; </v>
      </c>
      <c r="AD72" s="217">
        <v>2.05</v>
      </c>
      <c r="AE72" s="80" t="str">
        <f>CONCATENATE(DIREZIONALE!$A53,"; ",DIREZIONALE!$B53,"; ",DIREZIONALE!$C53,"; ")</f>
        <v>Zona C1; 1,5≤d.f.≤3; Urb.Secondaria; </v>
      </c>
      <c r="AF72" s="81">
        <v>28.9</v>
      </c>
      <c r="AG72" s="82" t="str">
        <f>CONCATENATE(COMMERCIALE!$A53,"; ",COMMERCIALE!$B53,"; ",COMMERCIALE!$C53,"; ")</f>
        <v>Zona C1; 1,5≤d.f.≤3; Urb.Secondaria; </v>
      </c>
      <c r="AH72" s="83">
        <v>21.68</v>
      </c>
      <c r="AI72" s="84" t="str">
        <f>CONCATENATE(TURISMO!$A53,"; ",TURISMO!$B53,"; ",TURISMO!$C53,"; ")</f>
        <v>Zona C1; 1,5≤d.f.≤3; Urb.Secondaria; </v>
      </c>
      <c r="AJ72" s="85">
        <v>15.25</v>
      </c>
      <c r="AK72" s="222" t="str">
        <f>CONCATENATE(ARTIGIANATO!$A53,"; ",ARTIGIANATO!$B53,"; ")</f>
        <v>Zona D5; Urb.Secondaria; </v>
      </c>
      <c r="AL72" s="86">
        <v>5.6</v>
      </c>
      <c r="AM72" s="86">
        <v>6.92</v>
      </c>
      <c r="AN72" s="224" t="str">
        <f>CONCATENATE(INDUSTRIA!$A53,"; ",INDUSTRIA!$B53,"; ")</f>
        <v>Zona D5; Urb.Secondaria; </v>
      </c>
      <c r="AO72" s="87">
        <v>14.94</v>
      </c>
      <c r="AP72" s="87">
        <v>6.92</v>
      </c>
    </row>
    <row r="73" spans="1:42" ht="15" customHeight="1">
      <c r="A73" s="7"/>
      <c r="B73" s="20"/>
      <c r="C73" s="20"/>
      <c r="D73" s="20"/>
      <c r="E73" s="97"/>
      <c r="F73" s="97"/>
      <c r="G73" s="97"/>
      <c r="H73" s="97"/>
      <c r="I73" s="20"/>
      <c r="J73" s="20"/>
      <c r="K73" s="20"/>
      <c r="L73" s="20"/>
      <c r="M73" s="202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10"/>
      <c r="Y73" s="92"/>
      <c r="Z73" s="381" t="s">
        <v>255</v>
      </c>
      <c r="AA73" s="78" t="str">
        <f>CONCATENATE(RESIDENZIALE!$A54,"; ",RESIDENZIALE!$B54,"; ",RESIDENZIALE!$C54,"; ")</f>
        <v>Zona B7; d.f.&lt;1; Urb.Primaria; </v>
      </c>
      <c r="AB73" s="79">
        <v>11.21</v>
      </c>
      <c r="AC73" s="216" t="str">
        <f>CONCATENATE(AGRICOLTURA!$A54,"; ",AGRICOLTURA!$B54,"; ")</f>
        <v>Zona D5_com.; Urb.Primaria; </v>
      </c>
      <c r="AD73" s="217">
        <v>8.22</v>
      </c>
      <c r="AE73" s="80" t="str">
        <f>CONCATENATE(DIREZIONALE!$A54,"; ",DIREZIONALE!$B54,"; ",DIREZIONALE!$C54,"; ")</f>
        <v>Zona C1; d.f.&lt;1,5; Urb.Primaria; </v>
      </c>
      <c r="AF73" s="81">
        <v>69.87</v>
      </c>
      <c r="AG73" s="82" t="str">
        <f>CONCATENATE(COMMERCIALE!$A54,"; ",COMMERCIALE!$B54,"; ",COMMERCIALE!$C54,"; ")</f>
        <v>Zona C1; d.f.&lt;1,5; Urb.Primaria; </v>
      </c>
      <c r="AH73" s="83">
        <v>52.4</v>
      </c>
      <c r="AI73" s="84" t="str">
        <f>CONCATENATE(TURISMO!$A54,"; ",TURISMO!$B54,"; ",TURISMO!$C54,"; ")</f>
        <v>Zona C1; d.f.&lt;1,5; Urb.Primaria; </v>
      </c>
      <c r="AJ73" s="85">
        <v>21.17</v>
      </c>
      <c r="AK73" s="222" t="str">
        <f>CONCATENATE(ARTIGIANATO!$A54,"; ",ARTIGIANATO!$B54,"; ")</f>
        <v>Zona D5_com.; Urb.Primaria; </v>
      </c>
      <c r="AL73" s="86">
        <v>7.47</v>
      </c>
      <c r="AM73" s="86">
        <v>6.92</v>
      </c>
      <c r="AN73" s="224" t="str">
        <f>CONCATENATE(INDUSTRIA!$A54,"; ",INDUSTRIA!$B54,"; ")</f>
        <v>Zona D5_com.; Urb.Primaria; </v>
      </c>
      <c r="AO73" s="87">
        <v>9.34</v>
      </c>
      <c r="AP73" s="87">
        <v>6.92</v>
      </c>
    </row>
    <row r="74" spans="1:42" ht="19.5" customHeight="1" thickBot="1">
      <c r="A74" s="7"/>
      <c r="B74" s="11" t="s">
        <v>187</v>
      </c>
      <c r="C74" s="11"/>
      <c r="D74" s="174" t="s">
        <v>188</v>
      </c>
      <c r="E74" s="501">
        <f>SUM(H22:H30,L22:L30,P22:P30,T22:T30,X22:X30,H34:H42,L34:L42,P34:P42,T34:T42,X34:X42,H46:H54,L46:L54,P46:P54,T46:T54,X46:X54,H58:H66,L58:L66,P58:P66,T58:T66,X58:X66)</f>
        <v>0</v>
      </c>
      <c r="F74" s="502"/>
      <c r="G74" s="97"/>
      <c r="H74" s="97"/>
      <c r="I74" s="11"/>
      <c r="J74" s="11"/>
      <c r="K74" s="20"/>
      <c r="L74" s="20"/>
      <c r="M74" s="204" t="s">
        <v>70</v>
      </c>
      <c r="N74" s="20"/>
      <c r="O74" s="20"/>
      <c r="P74" s="169"/>
      <c r="Q74" s="20"/>
      <c r="R74" s="23" t="s">
        <v>93</v>
      </c>
      <c r="S74" s="20"/>
      <c r="T74" s="23"/>
      <c r="U74" s="496">
        <f>IF($E$5="RESIDENZIALE",($U$11*(0.1*$E$74)),IF($E$5="AGRICOLTURA",0,IF($E$5="DIREZIONALE",($U$11*(0.8*$E$72)),IF($E$5="COMMERCIALE",($U$11*(0.8*$E$72)),IF($E$5="TURISMO",($U$11*(0.8*$E$72)),IF($E$5="ARTIGIANATO",0,IF($E$5="INDUSTRIA",0)))))))</f>
        <v>0</v>
      </c>
      <c r="V74" s="497"/>
      <c r="W74" s="185"/>
      <c r="X74" s="10"/>
      <c r="Z74" s="370">
        <v>1</v>
      </c>
      <c r="AA74" s="78" t="str">
        <f>CONCATENATE(RESIDENZIALE!$A55,"; ",RESIDENZIALE!$B55,"; ",RESIDENZIALE!$C55,"; ")</f>
        <v>Zona B7; d.f.&lt;1; Urb.Secondaria; </v>
      </c>
      <c r="AB74" s="79">
        <v>6.82</v>
      </c>
      <c r="AC74" s="216" t="str">
        <f>CONCATENATE(AGRICOLTURA!$A55,"; ",AGRICOLTURA!$B55,"; ")</f>
        <v>Zona D5_com.; Urb.Secondaria; </v>
      </c>
      <c r="AD74" s="217">
        <v>1.03</v>
      </c>
      <c r="AE74" s="80" t="str">
        <f>CONCATENATE(DIREZIONALE!$A55,"; ",DIREZIONALE!$B55,"; ",DIREZIONALE!$C55,"; ")</f>
        <v>Zona C1; d.f.&lt;1,5; Urb.Secondaria; </v>
      </c>
      <c r="AF74" s="81">
        <v>28.9</v>
      </c>
      <c r="AG74" s="82" t="str">
        <f>CONCATENATE(COMMERCIALE!$A55,"; ",COMMERCIALE!$B55,"; ",COMMERCIALE!$C55,"; ")</f>
        <v>Zona C1; d.f.&lt;1,5; Urb.Secondaria; </v>
      </c>
      <c r="AH74" s="83">
        <v>21.68</v>
      </c>
      <c r="AI74" s="84" t="str">
        <f>CONCATENATE(TURISMO!$A55,"; ",TURISMO!$B55,"; ",TURISMO!$C55,"; ")</f>
        <v>Zona C1; d.f.&lt;1,5; Urb.Secondaria; </v>
      </c>
      <c r="AJ74" s="85">
        <v>15.25</v>
      </c>
      <c r="AK74" s="222" t="str">
        <f>CONCATENATE(ARTIGIANATO!$A55,"; ",ARTIGIANATO!$B55,"; ")</f>
        <v>Zona D5_com.; Urb.Secondaria; </v>
      </c>
      <c r="AL74" s="86">
        <v>2.8</v>
      </c>
      <c r="AM74" s="86">
        <v>6.92</v>
      </c>
      <c r="AN74" s="224" t="str">
        <f>CONCATENATE(INDUSTRIA!$A55,"; ",INDUSTRIA!$B55,"; ")</f>
        <v>Zona D5_com.; Urb.Secondaria; </v>
      </c>
      <c r="AO74" s="87">
        <v>7.47</v>
      </c>
      <c r="AP74" s="87">
        <v>6.92</v>
      </c>
    </row>
    <row r="75" spans="1:42" ht="19.5" customHeight="1">
      <c r="A75" s="7"/>
      <c r="B75" s="20"/>
      <c r="C75" s="20"/>
      <c r="D75" s="20"/>
      <c r="E75" s="97"/>
      <c r="F75" s="97"/>
      <c r="G75" s="97"/>
      <c r="H75" s="97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10"/>
      <c r="Z75" s="370">
        <v>2</v>
      </c>
      <c r="AA75" s="78" t="str">
        <f>CONCATENATE(RESIDENZIALE!$A56,"; ",RESIDENZIALE!$B56,"; ",RESIDENZIALE!$C56,"; ")</f>
        <v>Zona B7; d.f.≥3; Urb.Primaria; </v>
      </c>
      <c r="AB75" s="79">
        <v>3.74</v>
      </c>
      <c r="AC75" s="216" t="str">
        <f>CONCATENATE(AGRICOLTURA!$A56,"; ",AGRICOLTURA!$B56,"; ")</f>
        <v>Zona D6; Urb.Primaria; </v>
      </c>
      <c r="AD75" s="217">
        <v>16.44</v>
      </c>
      <c r="AE75" s="80" t="str">
        <f>CONCATENATE(DIREZIONALE!$A56,"; ",DIREZIONALE!$B56,"; ",DIREZIONALE!$C56,"; ")</f>
        <v>Zona C1; d.f.≥3; Urb.Primaria; </v>
      </c>
      <c r="AF75" s="81">
        <v>21.17</v>
      </c>
      <c r="AG75" s="82" t="str">
        <f>CONCATENATE(COMMERCIALE!$A56,"; ",COMMERCIALE!$B56,"; ",COMMERCIALE!$C56,"; ")</f>
        <v>Zona C1; d.f.≥3; Urb.Primaria; </v>
      </c>
      <c r="AH75" s="83">
        <v>15.87</v>
      </c>
      <c r="AI75" s="84" t="str">
        <f>CONCATENATE(TURISMO!$A56,"; ",TURISMO!$B56,"; ",TURISMO!$C56,"; ")</f>
        <v>Zona C1; d.f.≥3; Urb.Primaria; </v>
      </c>
      <c r="AJ75" s="85">
        <v>12.06</v>
      </c>
      <c r="AK75" s="222" t="str">
        <f>CONCATENATE(ARTIGIANATO!$A56,"; ",ARTIGIANATO!$B56,"; ")</f>
        <v>Zona D6; Urb.Primaria; </v>
      </c>
      <c r="AL75" s="86">
        <v>14.94</v>
      </c>
      <c r="AM75" s="86">
        <v>6.92</v>
      </c>
      <c r="AN75" s="224" t="str">
        <f>CONCATENATE(INDUSTRIA!$A56,"; ",INDUSTRIA!$B56,"; ")</f>
        <v>Zona D6; Urb.Primaria; </v>
      </c>
      <c r="AO75" s="87">
        <v>18.68</v>
      </c>
      <c r="AP75" s="87">
        <v>6.92</v>
      </c>
    </row>
    <row r="76" spans="1:42" ht="14.25" customHeight="1">
      <c r="A76" s="7"/>
      <c r="B76" s="487" t="s">
        <v>306</v>
      </c>
      <c r="C76" s="488"/>
      <c r="D76" s="488"/>
      <c r="E76" s="488"/>
      <c r="F76" s="488"/>
      <c r="G76" s="488"/>
      <c r="H76" s="488"/>
      <c r="I76" s="488"/>
      <c r="J76" s="488"/>
      <c r="K76" s="488"/>
      <c r="L76" s="488"/>
      <c r="M76" s="488"/>
      <c r="N76" s="488"/>
      <c r="O76" s="489"/>
      <c r="P76" s="487" t="s">
        <v>95</v>
      </c>
      <c r="Q76" s="488"/>
      <c r="R76" s="488"/>
      <c r="S76" s="488"/>
      <c r="T76" s="488"/>
      <c r="U76" s="488"/>
      <c r="V76" s="488"/>
      <c r="W76" s="489"/>
      <c r="X76" s="10"/>
      <c r="Z76" s="370">
        <v>3</v>
      </c>
      <c r="AA76" s="78" t="str">
        <f>CONCATENATE(RESIDENZIALE!$A57,"; ",RESIDENZIALE!$B57,"; ",RESIDENZIALE!$C57,"; ")</f>
        <v>Zona B7; d.f.≥3; Urb.Secondaria; </v>
      </c>
      <c r="AB76" s="79">
        <v>6.82</v>
      </c>
      <c r="AC76" s="216" t="str">
        <f>CONCATENATE(AGRICOLTURA!$A57,"; ",AGRICOLTURA!$B57,"; ")</f>
        <v>Zona D6; Urb.Secondaria; </v>
      </c>
      <c r="AD76" s="217">
        <v>2.05</v>
      </c>
      <c r="AE76" s="80" t="str">
        <f>CONCATENATE(DIREZIONALE!$A57,"; ",DIREZIONALE!$B57,"; ",DIREZIONALE!$C57,"; ")</f>
        <v>Zona C1; d.f.≥3; Urb.Secondaria; </v>
      </c>
      <c r="AF76" s="81">
        <v>28.9</v>
      </c>
      <c r="AG76" s="82" t="str">
        <f>CONCATENATE(COMMERCIALE!$A57,"; ",COMMERCIALE!$B57,"; ",COMMERCIALE!$C57,"; ")</f>
        <v>Zona C1; d.f.≥3; Urb.Secondaria; </v>
      </c>
      <c r="AH76" s="83">
        <v>21.68</v>
      </c>
      <c r="AI76" s="84" t="str">
        <f>CONCATENATE(TURISMO!$A57,"; ",TURISMO!$B57,"; ",TURISMO!$C57,"; ")</f>
        <v>Zona C1; d.f.≥3; Urb.Secondaria; </v>
      </c>
      <c r="AJ76" s="85">
        <v>15.25</v>
      </c>
      <c r="AK76" s="222" t="str">
        <f>CONCATENATE(ARTIGIANATO!$A57,"; ",ARTIGIANATO!$B57,"; ")</f>
        <v>Zona D6; Urb.Secondaria; </v>
      </c>
      <c r="AL76" s="86">
        <v>5.6</v>
      </c>
      <c r="AM76" s="86">
        <v>6.92</v>
      </c>
      <c r="AN76" s="224" t="str">
        <f>CONCATENATE(INDUSTRIA!$A57,"; ",INDUSTRIA!$B57,"; ")</f>
        <v>Zona D6; Urb.Secondaria; </v>
      </c>
      <c r="AO76" s="87">
        <v>14.94</v>
      </c>
      <c r="AP76" s="87">
        <v>6.92</v>
      </c>
    </row>
    <row r="77" spans="1:42" ht="19.5" customHeight="1">
      <c r="A77" s="7"/>
      <c r="B77" s="490" t="s">
        <v>307</v>
      </c>
      <c r="C77" s="491"/>
      <c r="D77" s="491"/>
      <c r="E77" s="491"/>
      <c r="F77" s="491"/>
      <c r="G77" s="491"/>
      <c r="H77" s="491"/>
      <c r="I77" s="491"/>
      <c r="J77" s="491"/>
      <c r="K77" s="491"/>
      <c r="L77" s="491"/>
      <c r="M77" s="491"/>
      <c r="N77" s="491"/>
      <c r="O77" s="492"/>
      <c r="P77" s="507"/>
      <c r="Q77" s="508"/>
      <c r="R77" s="508"/>
      <c r="S77" s="508"/>
      <c r="T77" s="508"/>
      <c r="U77" s="508"/>
      <c r="V77" s="508"/>
      <c r="W77" s="509"/>
      <c r="X77" s="10"/>
      <c r="Z77" s="370">
        <v>4</v>
      </c>
      <c r="AA77" s="78" t="str">
        <f>CONCATENATE(RESIDENZIALE!$A58,"; ",RESIDENZIALE!$B58,"; ",RESIDENZIALE!$C58,"; ")</f>
        <v>Zona B8; 1≤d.f.≤3; Urb.Primaria; </v>
      </c>
      <c r="AB77" s="79">
        <v>5.32</v>
      </c>
      <c r="AC77" s="216" t="str">
        <f>CONCATENATE(AGRICOLTURA!$A58,"; ",AGRICOLTURA!$B58,"; ")</f>
        <v>Zona D6_com.; Urb.Primaria; </v>
      </c>
      <c r="AD77" s="217">
        <v>8.22</v>
      </c>
      <c r="AE77" s="80" t="str">
        <f>CONCATENATE(DIREZIONALE!$A58,"; ",DIREZIONALE!$B58,"; ",DIREZIONALE!$C58,"; ")</f>
        <v>Zona C1_1; 1,5≤d.f.≤3; Urb.Primaria; </v>
      </c>
      <c r="AF77" s="81">
        <v>42.56</v>
      </c>
      <c r="AG77" s="82" t="str">
        <f>CONCATENATE(COMMERCIALE!$A58,"; ",COMMERCIALE!$B58,"; ",COMMERCIALE!$C58,"; ")</f>
        <v>Zona C1_1; 1,5≤d.f.≤3; Urb.Primaria; </v>
      </c>
      <c r="AH77" s="83">
        <v>31.92</v>
      </c>
      <c r="AI77" s="84" t="str">
        <f>CONCATENATE(TURISMO!$A58,"; ",TURISMO!$B58,"; ",TURISMO!$C58,"; ")</f>
        <v>Zona C1_1; 1,5≤d.f.≤3; Urb.Primaria; </v>
      </c>
      <c r="AJ77" s="85">
        <v>12.06</v>
      </c>
      <c r="AK77" s="222" t="str">
        <f>CONCATENATE(ARTIGIANATO!$A58,"; ",ARTIGIANATO!$B58,"; ")</f>
        <v>Zona D6_com.; Urb.Primaria; </v>
      </c>
      <c r="AL77" s="86">
        <v>7.47</v>
      </c>
      <c r="AM77" s="86">
        <v>6.92</v>
      </c>
      <c r="AN77" s="224" t="str">
        <f>CONCATENATE(INDUSTRIA!$A58,"; ",INDUSTRIA!$B58,"; ")</f>
        <v>Zona D6_com.; Urb.Primaria; </v>
      </c>
      <c r="AO77" s="87">
        <v>9.34</v>
      </c>
      <c r="AP77" s="87">
        <v>6.92</v>
      </c>
    </row>
    <row r="78" spans="1:42" ht="19.5" customHeight="1">
      <c r="A78" s="7"/>
      <c r="B78" s="493"/>
      <c r="C78" s="494"/>
      <c r="D78" s="494"/>
      <c r="E78" s="494"/>
      <c r="F78" s="494"/>
      <c r="G78" s="494"/>
      <c r="H78" s="494"/>
      <c r="I78" s="494"/>
      <c r="J78" s="494"/>
      <c r="K78" s="494"/>
      <c r="L78" s="494"/>
      <c r="M78" s="494"/>
      <c r="N78" s="494"/>
      <c r="O78" s="495"/>
      <c r="P78" s="510"/>
      <c r="Q78" s="511"/>
      <c r="R78" s="511"/>
      <c r="S78" s="511"/>
      <c r="T78" s="511"/>
      <c r="U78" s="511"/>
      <c r="V78" s="511"/>
      <c r="W78" s="512"/>
      <c r="X78" s="10"/>
      <c r="Y78" s="92"/>
      <c r="Z78" s="370">
        <v>5</v>
      </c>
      <c r="AA78" s="78" t="str">
        <f>CONCATENATE(RESIDENZIALE!$A59,"; ",RESIDENZIALE!$B59,"; ",RESIDENZIALE!$C59,"; ")</f>
        <v>Zona B8; 1≤d.f.≤3; Urb.Secondaria; </v>
      </c>
      <c r="AB78" s="79">
        <v>6.82</v>
      </c>
      <c r="AC78" s="216" t="str">
        <f>CONCATENATE(AGRICOLTURA!$A59,"; ",AGRICOLTURA!$B59,"; ")</f>
        <v>Zona D6_com.; Urb.Secondaria; </v>
      </c>
      <c r="AD78" s="217">
        <v>1.03</v>
      </c>
      <c r="AE78" s="80" t="str">
        <f>CONCATENATE(DIREZIONALE!$A59,"; ",DIREZIONALE!$B59,"; ",DIREZIONALE!$C59,"; ")</f>
        <v>Zona C1_1; 1,5≤d.f.≤3; Urb.Secondaria; </v>
      </c>
      <c r="AF78" s="81">
        <v>28.9</v>
      </c>
      <c r="AG78" s="82" t="str">
        <f>CONCATENATE(COMMERCIALE!$A59,"; ",COMMERCIALE!$B59,"; ",COMMERCIALE!$C59,"; ")</f>
        <v>Zona C1_1; 1,5≤d.f.≤3; Urb.Secondaria; </v>
      </c>
      <c r="AH78" s="83">
        <v>21.68</v>
      </c>
      <c r="AI78" s="84" t="str">
        <f>CONCATENATE(TURISMO!$A59,"; ",TURISMO!$B59,"; ",TURISMO!$C59,"; ")</f>
        <v>Zona C1_1; 1,5≤d.f.≤3; Urb.Secondaria; </v>
      </c>
      <c r="AJ78" s="85">
        <v>15.25</v>
      </c>
      <c r="AK78" s="222" t="str">
        <f>CONCATENATE(ARTIGIANATO!$A59,"; ",ARTIGIANATO!$B59,"; ")</f>
        <v>Zona D6_com.; Urb.Secondaria; </v>
      </c>
      <c r="AL78" s="86">
        <v>2.8</v>
      </c>
      <c r="AM78" s="86">
        <v>6.92</v>
      </c>
      <c r="AN78" s="224" t="str">
        <f>CONCATENATE(INDUSTRIA!$A59,"; ",INDUSTRIA!$B59,"; ")</f>
        <v>Zona D6_com.; Urb.Secondaria; </v>
      </c>
      <c r="AO78" s="87">
        <v>7.47</v>
      </c>
      <c r="AP78" s="87">
        <v>6.92</v>
      </c>
    </row>
    <row r="79" spans="1:42" ht="19.5" customHeight="1">
      <c r="A79" s="7"/>
      <c r="B79" s="493"/>
      <c r="C79" s="494"/>
      <c r="D79" s="494"/>
      <c r="E79" s="494"/>
      <c r="F79" s="494"/>
      <c r="G79" s="494"/>
      <c r="H79" s="494"/>
      <c r="I79" s="494"/>
      <c r="J79" s="494"/>
      <c r="K79" s="494"/>
      <c r="L79" s="494"/>
      <c r="M79" s="494"/>
      <c r="N79" s="494"/>
      <c r="O79" s="495"/>
      <c r="P79" s="510"/>
      <c r="Q79" s="511"/>
      <c r="R79" s="511"/>
      <c r="S79" s="511"/>
      <c r="T79" s="511"/>
      <c r="U79" s="511"/>
      <c r="V79" s="511"/>
      <c r="W79" s="512"/>
      <c r="X79" s="10"/>
      <c r="Y79" s="92"/>
      <c r="Z79" s="370">
        <v>6</v>
      </c>
      <c r="AA79" s="78" t="str">
        <f>CONCATENATE(RESIDENZIALE!$A60,"; ",RESIDENZIALE!$B60,"; ",RESIDENZIALE!$C60,"; ")</f>
        <v>Zona B8; d.f.&lt;1; Urb.Primaria; </v>
      </c>
      <c r="AB79" s="79">
        <v>11.21</v>
      </c>
      <c r="AC79" s="216" t="str">
        <f>CONCATENATE(AGRICOLTURA!$A60,"; ",AGRICOLTURA!$B60,"; ")</f>
        <v>Zona E; Urb.Primaria; </v>
      </c>
      <c r="AD79" s="217">
        <v>14.94</v>
      </c>
      <c r="AE79" s="80" t="str">
        <f>CONCATENATE(DIREZIONALE!$A60,"; ",DIREZIONALE!$B60,"; ",DIREZIONALE!$C60,"; ")</f>
        <v>Zona C1_1; d.f.&lt;1,5; Urb.Primaria; </v>
      </c>
      <c r="AF79" s="81">
        <v>69.87</v>
      </c>
      <c r="AG79" s="82" t="str">
        <f>CONCATENATE(COMMERCIALE!$A60,"; ",COMMERCIALE!$B60,"; ",COMMERCIALE!$C60,"; ")</f>
        <v>Zona C1_1; d.f.&lt;1,5; Urb.Primaria; </v>
      </c>
      <c r="AH79" s="83">
        <v>52.4</v>
      </c>
      <c r="AI79" s="84" t="str">
        <f>CONCATENATE(TURISMO!$A60,"; ",TURISMO!$B60,"; ",TURISMO!$C60,"; ")</f>
        <v>Zona C1_1; d.f.&lt;1,5; Urb.Primaria; </v>
      </c>
      <c r="AJ79" s="85">
        <v>21.17</v>
      </c>
      <c r="AK79" s="222" t="str">
        <f>CONCATENATE(ARTIGIANATO!$A60,"; ",ARTIGIANATO!$B60,"; ")</f>
        <v>Zona E; Urb.Primaria; </v>
      </c>
      <c r="AL79" s="86">
        <v>14.94</v>
      </c>
      <c r="AM79" s="86">
        <v>6.92</v>
      </c>
      <c r="AN79" s="224" t="str">
        <f>CONCATENATE(INDUSTRIA!$A60,"; ",INDUSTRIA!$B60,"; ")</f>
        <v>Zona E; Urb.Primaria; </v>
      </c>
      <c r="AO79" s="87">
        <v>18.68</v>
      </c>
      <c r="AP79" s="87">
        <v>6.92</v>
      </c>
    </row>
    <row r="80" spans="1:42" ht="19.5" customHeight="1">
      <c r="A80" s="7"/>
      <c r="B80" s="493"/>
      <c r="C80" s="494"/>
      <c r="D80" s="494"/>
      <c r="E80" s="494"/>
      <c r="F80" s="494"/>
      <c r="G80" s="494"/>
      <c r="H80" s="494"/>
      <c r="I80" s="494"/>
      <c r="J80" s="494"/>
      <c r="K80" s="494"/>
      <c r="L80" s="494"/>
      <c r="M80" s="494"/>
      <c r="N80" s="494"/>
      <c r="O80" s="495"/>
      <c r="P80" s="510"/>
      <c r="Q80" s="511"/>
      <c r="R80" s="511"/>
      <c r="S80" s="511"/>
      <c r="T80" s="511"/>
      <c r="U80" s="511"/>
      <c r="V80" s="511"/>
      <c r="W80" s="512"/>
      <c r="X80" s="10"/>
      <c r="Z80" s="370">
        <v>7</v>
      </c>
      <c r="AA80" s="78" t="str">
        <f>CONCATENATE(RESIDENZIALE!$A61,"; ",RESIDENZIALE!$B61,"; ",RESIDENZIALE!$C61,"; ")</f>
        <v>Zona B8; d.f.&lt;1; Urb.Secondaria; </v>
      </c>
      <c r="AB80" s="79">
        <v>6.82</v>
      </c>
      <c r="AC80" s="218" t="str">
        <f>CONCATENATE(AGRICOLTURA!$A61,"; ",AGRICOLTURA!$B61,"; ")</f>
        <v>Zona E; Urb.Secondaria; </v>
      </c>
      <c r="AD80" s="219">
        <v>1.87</v>
      </c>
      <c r="AE80" s="80" t="str">
        <f>CONCATENATE(DIREZIONALE!$A61,"; ",DIREZIONALE!$B61,"; ",DIREZIONALE!$C61,"; ")</f>
        <v>Zona C1_1; d.f.&lt;1,5; Urb.Secondaria; </v>
      </c>
      <c r="AF80" s="81">
        <v>28.9</v>
      </c>
      <c r="AG80" s="82" t="str">
        <f>CONCATENATE(COMMERCIALE!$A61,"; ",COMMERCIALE!$B61,"; ",COMMERCIALE!$C61,"; ")</f>
        <v>Zona C1_1; d.f.&lt;1,5; Urb.Secondaria; </v>
      </c>
      <c r="AH80" s="83">
        <v>21.68</v>
      </c>
      <c r="AI80" s="84" t="str">
        <f>CONCATENATE(TURISMO!$A61,"; ",TURISMO!$B61,"; ",TURISMO!$C61,"; ")</f>
        <v>Zona C1_1; d.f.&lt;1,5; Urb.Secondaria; </v>
      </c>
      <c r="AJ80" s="85">
        <v>15.25</v>
      </c>
      <c r="AK80" s="223" t="str">
        <f>CONCATENATE(ARTIGIANATO!$A61,"; ",ARTIGIANATO!$B61,"; ")</f>
        <v>Zona E; Urb.Secondaria; </v>
      </c>
      <c r="AL80" s="98">
        <v>5.6</v>
      </c>
      <c r="AM80" s="98">
        <v>6.92</v>
      </c>
      <c r="AN80" s="225" t="str">
        <f>CONCATENATE(INDUSTRIA!$A61,"; ",INDUSTRIA!$B61,"; ")</f>
        <v>Zona E; Urb.Secondaria; </v>
      </c>
      <c r="AO80" s="99">
        <v>14.94</v>
      </c>
      <c r="AP80" s="99">
        <v>6.92</v>
      </c>
    </row>
    <row r="81" spans="1:42" ht="19.5" customHeight="1">
      <c r="A81" s="7"/>
      <c r="B81" s="493"/>
      <c r="C81" s="494"/>
      <c r="D81" s="494"/>
      <c r="E81" s="494"/>
      <c r="F81" s="494"/>
      <c r="G81" s="494"/>
      <c r="H81" s="494"/>
      <c r="I81" s="494"/>
      <c r="J81" s="494"/>
      <c r="K81" s="494"/>
      <c r="L81" s="494"/>
      <c r="M81" s="494"/>
      <c r="N81" s="494"/>
      <c r="O81" s="495"/>
      <c r="P81" s="510"/>
      <c r="Q81" s="511"/>
      <c r="R81" s="511"/>
      <c r="S81" s="511"/>
      <c r="T81" s="511"/>
      <c r="U81" s="511"/>
      <c r="V81" s="511"/>
      <c r="W81" s="512"/>
      <c r="X81" s="10"/>
      <c r="Z81" s="370">
        <v>8</v>
      </c>
      <c r="AA81" s="78" t="str">
        <f>CONCATENATE(RESIDENZIALE!$A62,"; ",RESIDENZIALE!$B62,"; ",RESIDENZIALE!$C62,"; ")</f>
        <v>Zona B8; d.f.≥3; Urb.Primaria; </v>
      </c>
      <c r="AB81" s="79">
        <v>3.74</v>
      </c>
      <c r="AC81" s="213"/>
      <c r="AD81" s="220"/>
      <c r="AE81" s="80" t="str">
        <f>CONCATENATE(DIREZIONALE!$A62,"; ",DIREZIONALE!$B62,"; ",DIREZIONALE!$C62,"; ")</f>
        <v>Zona C1_1; d.f.≥3; Urb.Primaria; </v>
      </c>
      <c r="AF81" s="81">
        <v>21.17</v>
      </c>
      <c r="AG81" s="82" t="str">
        <f>CONCATENATE(COMMERCIALE!$A62,"; ",COMMERCIALE!$B62,"; ",COMMERCIALE!$C62,"; ")</f>
        <v>Zona C1_1; d.f.≥3; Urb.Primaria; </v>
      </c>
      <c r="AH81" s="83">
        <v>15.87</v>
      </c>
      <c r="AI81" s="84" t="str">
        <f>CONCATENATE(TURISMO!$A62,"; ",TURISMO!$B62,"; ",TURISMO!$C62,"; ")</f>
        <v>Zona C1_1; d.f.≥3; Urb.Primaria; </v>
      </c>
      <c r="AJ81" s="85">
        <v>12.06</v>
      </c>
      <c r="AL81" s="101"/>
      <c r="AO81" s="101"/>
      <c r="AP81" s="101"/>
    </row>
    <row r="82" spans="1:36" ht="15">
      <c r="A82" s="7"/>
      <c r="B82" s="503" t="s">
        <v>184</v>
      </c>
      <c r="C82" s="504"/>
      <c r="D82" s="504"/>
      <c r="E82" s="504"/>
      <c r="F82" s="504"/>
      <c r="G82" s="504"/>
      <c r="H82" s="504"/>
      <c r="I82" s="504"/>
      <c r="J82" s="504"/>
      <c r="K82" s="504"/>
      <c r="L82" s="504"/>
      <c r="M82" s="504"/>
      <c r="N82" s="504"/>
      <c r="O82" s="505"/>
      <c r="P82" s="498" t="s">
        <v>106</v>
      </c>
      <c r="Q82" s="499"/>
      <c r="R82" s="499"/>
      <c r="S82" s="499"/>
      <c r="T82" s="499"/>
      <c r="U82" s="499"/>
      <c r="V82" s="499"/>
      <c r="W82" s="500"/>
      <c r="X82" s="10"/>
      <c r="Z82" s="370">
        <v>9</v>
      </c>
      <c r="AA82" s="78" t="str">
        <f>CONCATENATE(RESIDENZIALE!$A63,"; ",RESIDENZIALE!$B63,"; ",RESIDENZIALE!$C63,"; ")</f>
        <v>Zona B8; d.f.≥3; Urb.Secondaria; </v>
      </c>
      <c r="AB82" s="79">
        <v>6.82</v>
      </c>
      <c r="AC82" s="214"/>
      <c r="AD82" s="221"/>
      <c r="AE82" s="80" t="str">
        <f>CONCATENATE(DIREZIONALE!$A63,"; ",DIREZIONALE!$B63,"; ",DIREZIONALE!$C63,"; ")</f>
        <v>Zona C1_1; d.f.≥3; Urb.Secondaria; </v>
      </c>
      <c r="AF82" s="81">
        <v>28.9</v>
      </c>
      <c r="AG82" s="82" t="str">
        <f>CONCATENATE(COMMERCIALE!$A63,"; ",COMMERCIALE!$B63,"; ",COMMERCIALE!$C63,"; ")</f>
        <v>Zona C1_1; d.f.≥3; Urb.Secondaria; </v>
      </c>
      <c r="AH82" s="83">
        <v>21.68</v>
      </c>
      <c r="AI82" s="84" t="str">
        <f>CONCATENATE(TURISMO!$A63,"; ",TURISMO!$B63,"; ",TURISMO!$C63,"; ")</f>
        <v>Zona C1_1; d.f.≥3; Urb.Secondaria; </v>
      </c>
      <c r="AJ82" s="85">
        <v>15.25</v>
      </c>
    </row>
    <row r="83" spans="1:36" ht="15" thickBot="1">
      <c r="A83" s="13"/>
      <c r="B83" s="14"/>
      <c r="C83" s="14"/>
      <c r="D83" s="14"/>
      <c r="E83" s="15"/>
      <c r="F83" s="15"/>
      <c r="G83" s="15"/>
      <c r="H83" s="15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6"/>
      <c r="Z83" s="370">
        <v>10</v>
      </c>
      <c r="AA83" s="78" t="str">
        <f>CONCATENATE(RESIDENZIALE!$A64,"; ",RESIDENZIALE!$B64,"; ",RESIDENZIALE!$C64,"; ")</f>
        <v>Zona B9; 1≤d.f.≤3; Urb.Primaria; </v>
      </c>
      <c r="AB83" s="79">
        <v>5.32</v>
      </c>
      <c r="AC83" s="214"/>
      <c r="AD83" s="215"/>
      <c r="AE83" s="80" t="str">
        <f>CONCATENATE(DIREZIONALE!$A64,"; ",DIREZIONALE!$B64,"; ",DIREZIONALE!$C64,"; ")</f>
        <v>Zona C2_1; 1,5≤d.f.≤3; Urb.Primaria; </v>
      </c>
      <c r="AF83" s="81">
        <v>42.56</v>
      </c>
      <c r="AG83" s="82" t="str">
        <f>CONCATENATE(COMMERCIALE!$A64,"; ",COMMERCIALE!$B64,"; ",COMMERCIALE!$C64,"; ")</f>
        <v>Zona C2_1; 1,5≤d.f.≤3; Urb.Primaria; </v>
      </c>
      <c r="AH83" s="83">
        <v>31.92</v>
      </c>
      <c r="AI83" s="84" t="str">
        <f>CONCATENATE(TURISMO!$A64,"; ",TURISMO!$B64,"; ",TURISMO!$C64,"; ")</f>
        <v>Zona C2_1; 1,5≤d.f.≤3; Urb.Primaria; </v>
      </c>
      <c r="AJ83" s="85">
        <v>12.06</v>
      </c>
    </row>
    <row r="84" spans="25:36" ht="15" thickTop="1">
      <c r="Y84" s="92"/>
      <c r="Z84" s="370">
        <v>11</v>
      </c>
      <c r="AA84" s="78" t="str">
        <f>CONCATENATE(RESIDENZIALE!$A65,"; ",RESIDENZIALE!$B65,"; ",RESIDENZIALE!$C65,"; ")</f>
        <v>Zona B9; 1≤d.f.≤3; Urb.Secondaria; </v>
      </c>
      <c r="AB84" s="79">
        <v>6.82</v>
      </c>
      <c r="AC84" s="214"/>
      <c r="AD84" s="215"/>
      <c r="AE84" s="80" t="str">
        <f>CONCATENATE(DIREZIONALE!$A65,"; ",DIREZIONALE!$B65,"; ",DIREZIONALE!$C65,"; ")</f>
        <v>Zona C2_1; 1,5≤d.f.≤3; Urb.Secondaria; </v>
      </c>
      <c r="AF84" s="81">
        <v>28.9</v>
      </c>
      <c r="AG84" s="82" t="str">
        <f>CONCATENATE(COMMERCIALE!$A65,"; ",COMMERCIALE!$B65,"; ",COMMERCIALE!$C65,"; ")</f>
        <v>Zona C2_1; 1,5≤d.f.≤3; Urb.Secondaria; </v>
      </c>
      <c r="AH84" s="83">
        <v>21.68</v>
      </c>
      <c r="AI84" s="84" t="str">
        <f>CONCATENATE(TURISMO!$A65,"; ",TURISMO!$B65,"; ",TURISMO!$C65,"; ")</f>
        <v>Zona C2_1; 1,5≤d.f.≤3; Urb.Secondaria; </v>
      </c>
      <c r="AJ84" s="85">
        <v>15.25</v>
      </c>
    </row>
    <row r="85" spans="25:36" ht="14.25">
      <c r="Y85" s="92"/>
      <c r="Z85" s="370">
        <v>12</v>
      </c>
      <c r="AA85" s="78" t="str">
        <f>CONCATENATE(RESIDENZIALE!$A66,"; ",RESIDENZIALE!$B66,"; ",RESIDENZIALE!$C66,"; ")</f>
        <v>Zona B9; d.f.&lt;1; Urb.Primaria; </v>
      </c>
      <c r="AB85" s="79">
        <v>11.21</v>
      </c>
      <c r="AC85" s="214"/>
      <c r="AD85" s="215"/>
      <c r="AE85" s="80" t="str">
        <f>CONCATENATE(DIREZIONALE!$A66,"; ",DIREZIONALE!$B66,"; ",DIREZIONALE!$C66,"; ")</f>
        <v>Zona C2_1; d.f.&lt;1,5; Urb.Primaria; </v>
      </c>
      <c r="AF85" s="81">
        <v>69.87</v>
      </c>
      <c r="AG85" s="82" t="str">
        <f>CONCATENATE(COMMERCIALE!$A66,"; ",COMMERCIALE!$B66,"; ",COMMERCIALE!$C66,"; ")</f>
        <v>Zona C2_1; d.f.&lt;1,5; Urb.Primaria; </v>
      </c>
      <c r="AH85" s="83">
        <v>52.4</v>
      </c>
      <c r="AI85" s="84" t="str">
        <f>CONCATENATE(TURISMO!$A66,"; ",TURISMO!$B66,"; ",TURISMO!$C66,"; ")</f>
        <v>Zona C2_1; d.f.&lt;1,5; Urb.Primaria; </v>
      </c>
      <c r="AJ85" s="85">
        <v>21.17</v>
      </c>
    </row>
    <row r="86" spans="26:36" ht="14.25">
      <c r="Z86" s="370">
        <v>13</v>
      </c>
      <c r="AA86" s="78" t="str">
        <f>CONCATENATE(RESIDENZIALE!$A67,"; ",RESIDENZIALE!$B67,"; ",RESIDENZIALE!$C67,"; ")</f>
        <v>Zona B9; d.f.&lt;1; Urb.Secondaria; </v>
      </c>
      <c r="AB86" s="79">
        <v>6.82</v>
      </c>
      <c r="AC86" s="214"/>
      <c r="AD86" s="215"/>
      <c r="AE86" s="80" t="str">
        <f>CONCATENATE(DIREZIONALE!$A67,"; ",DIREZIONALE!$B67,"; ",DIREZIONALE!$C67,"; ")</f>
        <v>Zona C2_1; d.f.&lt;1,5; Urb.Secondaria; </v>
      </c>
      <c r="AF86" s="81">
        <v>28.9</v>
      </c>
      <c r="AG86" s="82" t="str">
        <f>CONCATENATE(COMMERCIALE!$A67,"; ",COMMERCIALE!$B67,"; ",COMMERCIALE!$C67,"; ")</f>
        <v>Zona C2_1; d.f.&lt;1,5; Urb.Secondaria; </v>
      </c>
      <c r="AH86" s="83">
        <v>21.68</v>
      </c>
      <c r="AI86" s="84" t="str">
        <f>CONCATENATE(TURISMO!$A67,"; ",TURISMO!$B67,"; ",TURISMO!$C67,"; ")</f>
        <v>Zona C2_1; d.f.&lt;1,5; Urb.Secondaria; </v>
      </c>
      <c r="AJ86" s="85">
        <v>15.25</v>
      </c>
    </row>
    <row r="87" spans="26:36" ht="14.25">
      <c r="Z87" s="370">
        <v>14</v>
      </c>
      <c r="AA87" s="78" t="str">
        <f>CONCATENATE(RESIDENZIALE!$A68,"; ",RESIDENZIALE!$B68,"; ",RESIDENZIALE!$C68,"; ")</f>
        <v>Zona B9; d.f.≥3; Urb.Primaria; </v>
      </c>
      <c r="AB87" s="79">
        <v>3.74</v>
      </c>
      <c r="AC87" s="214"/>
      <c r="AD87" s="215"/>
      <c r="AE87" s="80" t="str">
        <f>CONCATENATE(DIREZIONALE!$A68,"; ",DIREZIONALE!$B68,"; ",DIREZIONALE!$C68,"; ")</f>
        <v>Zona C2_1; d.f.≥3; Urb.Primaria; </v>
      </c>
      <c r="AF87" s="81">
        <v>21.17</v>
      </c>
      <c r="AG87" s="82" t="str">
        <f>CONCATENATE(COMMERCIALE!$A68,"; ",COMMERCIALE!$B68,"; ",COMMERCIALE!$C68,"; ")</f>
        <v>Zona C2_1; d.f.≥3; Urb.Primaria; </v>
      </c>
      <c r="AH87" s="83">
        <v>15.87</v>
      </c>
      <c r="AI87" s="84" t="str">
        <f>CONCATENATE(TURISMO!$A68,"; ",TURISMO!$B68,"; ",TURISMO!$C68,"; ")</f>
        <v>Zona C2_1; d.f.≥3; Urb.Primaria; </v>
      </c>
      <c r="AJ87" s="85">
        <v>12.06</v>
      </c>
    </row>
    <row r="88" spans="26:36" ht="14.25">
      <c r="Z88" s="370">
        <v>15</v>
      </c>
      <c r="AA88" s="78" t="str">
        <f>CONCATENATE(RESIDENZIALE!$A69,"; ",RESIDENZIALE!$B69,"; ",RESIDENZIALE!$C69,"; ")</f>
        <v>Zona B9; d.f.≥3; Urb.Secondaria; </v>
      </c>
      <c r="AB88" s="79">
        <v>6.82</v>
      </c>
      <c r="AC88" s="214"/>
      <c r="AD88" s="215"/>
      <c r="AE88" s="80" t="str">
        <f>CONCATENATE(DIREZIONALE!$A69,"; ",DIREZIONALE!$B69,"; ",DIREZIONALE!$C69,"; ")</f>
        <v>Zona C2_1; d.f.≥3; Urb.Secondaria; </v>
      </c>
      <c r="AF88" s="81">
        <v>28.9</v>
      </c>
      <c r="AG88" s="82" t="str">
        <f>CONCATENATE(COMMERCIALE!$A69,"; ",COMMERCIALE!$B69,"; ",COMMERCIALE!$C69,"; ")</f>
        <v>Zona C2_1; d.f.≥3; Urb.Secondaria; </v>
      </c>
      <c r="AH88" s="83">
        <v>21.68</v>
      </c>
      <c r="AI88" s="84" t="str">
        <f>CONCATENATE(TURISMO!$A69,"; ",TURISMO!$B69,"; ",TURISMO!$C69,"; ")</f>
        <v>Zona C2_1; d.f.≥3; Urb.Secondaria; </v>
      </c>
      <c r="AJ88" s="85">
        <v>15.25</v>
      </c>
    </row>
    <row r="89" spans="26:36" ht="14.25">
      <c r="Z89" s="370">
        <v>16</v>
      </c>
      <c r="AA89" s="78" t="str">
        <f>CONCATENATE(RESIDENZIALE!$A70,"; ",RESIDENZIALE!$B70,"; ",RESIDENZIALE!$C70,"; ")</f>
        <v>Zona Ba; 1≤d.f.≤3; Urb.Primaria; </v>
      </c>
      <c r="AB89" s="79">
        <v>5.32</v>
      </c>
      <c r="AC89" s="214"/>
      <c r="AD89" s="215"/>
      <c r="AE89" s="80" t="str">
        <f>CONCATENATE(DIREZIONALE!$A70,"; ",DIREZIONALE!$B70,"; ",DIREZIONALE!$C70,"; ")</f>
        <v>Zona C2_2; 1,5≤d.f.≤3; Urb.Primaria; </v>
      </c>
      <c r="AF89" s="81">
        <v>42.56</v>
      </c>
      <c r="AG89" s="82" t="str">
        <f>CONCATENATE(COMMERCIALE!$A70,"; ",COMMERCIALE!$B70,"; ",COMMERCIALE!$C70,"; ")</f>
        <v>Zona C2_2; 1,5≤d.f.≤3; Urb.Primaria; </v>
      </c>
      <c r="AH89" s="83">
        <v>31.92</v>
      </c>
      <c r="AI89" s="84" t="str">
        <f>CONCATENATE(TURISMO!$A70,"; ",TURISMO!$B70,"; ",TURISMO!$C70,"; ")</f>
        <v>Zona C2_2; 1,5≤d.f.≤3; Urb.Primaria; </v>
      </c>
      <c r="AJ89" s="85">
        <v>12.06</v>
      </c>
    </row>
    <row r="90" spans="25:36" ht="14.25">
      <c r="Y90" s="92"/>
      <c r="Z90" s="370">
        <v>17</v>
      </c>
      <c r="AA90" s="78" t="str">
        <f>CONCATENATE(RESIDENZIALE!$A71,"; ",RESIDENZIALE!$B71,"; ",RESIDENZIALE!$C71,"; ")</f>
        <v>Zona Ba; 1≤d.f.≤3; Urb.Secondaria; </v>
      </c>
      <c r="AB90" s="79">
        <v>6.82</v>
      </c>
      <c r="AC90" s="214"/>
      <c r="AD90" s="215"/>
      <c r="AE90" s="80" t="str">
        <f>CONCATENATE(DIREZIONALE!$A71,"; ",DIREZIONALE!$B71,"; ",DIREZIONALE!$C71,"; ")</f>
        <v>Zona C2_2; 1,5≤d.f.≤3; Urb.Secondaria; </v>
      </c>
      <c r="AF90" s="81">
        <v>28.9</v>
      </c>
      <c r="AG90" s="82" t="str">
        <f>CONCATENATE(COMMERCIALE!$A71,"; ",COMMERCIALE!$B71,"; ",COMMERCIALE!$C71,"; ")</f>
        <v>Zona C2_2; 1,5≤d.f.≤3; Urb.Secondaria; </v>
      </c>
      <c r="AH90" s="83">
        <v>21.68</v>
      </c>
      <c r="AI90" s="84" t="str">
        <f>CONCATENATE(TURISMO!$A71,"; ",TURISMO!$B71,"; ",TURISMO!$C71,"; ")</f>
        <v>Zona C2_2; 1,5≤d.f.≤3; Urb.Secondaria; </v>
      </c>
      <c r="AJ90" s="85">
        <v>15.25</v>
      </c>
    </row>
    <row r="91" spans="25:36" ht="14.25">
      <c r="Y91" s="92"/>
      <c r="Z91" s="370">
        <v>18</v>
      </c>
      <c r="AA91" s="78" t="str">
        <f>CONCATENATE(RESIDENZIALE!$A72,"; ",RESIDENZIALE!$B72,"; ",RESIDENZIALE!$C72,"; ")</f>
        <v>Zona Ba; d.f.&lt;1; Urb.Primaria; </v>
      </c>
      <c r="AB91" s="79">
        <v>11.21</v>
      </c>
      <c r="AC91" s="214"/>
      <c r="AD91" s="215"/>
      <c r="AE91" s="80" t="str">
        <f>CONCATENATE(DIREZIONALE!$A72,"; ",DIREZIONALE!$B72,"; ",DIREZIONALE!$C72,"; ")</f>
        <v>Zona C2_2; d.f.&lt;1,5; Urb.Primaria; </v>
      </c>
      <c r="AF91" s="81">
        <v>69.87</v>
      </c>
      <c r="AG91" s="82" t="str">
        <f>CONCATENATE(COMMERCIALE!$A72,"; ",COMMERCIALE!$B72,"; ",COMMERCIALE!$C72,"; ")</f>
        <v>Zona C2_2; d.f.&lt;1,5; Urb.Primaria; </v>
      </c>
      <c r="AH91" s="83">
        <v>52.4</v>
      </c>
      <c r="AI91" s="84" t="str">
        <f>CONCATENATE(TURISMO!$A72,"; ",TURISMO!$B72,"; ",TURISMO!$C72,"; ")</f>
        <v>Zona C2_2; d.f.&lt;1,5; Urb.Primaria; </v>
      </c>
      <c r="AJ91" s="85">
        <v>21.17</v>
      </c>
    </row>
    <row r="92" spans="26:36" ht="14.25">
      <c r="Z92" s="370">
        <v>19</v>
      </c>
      <c r="AA92" s="78" t="str">
        <f>CONCATENATE(RESIDENZIALE!$A73,"; ",RESIDENZIALE!$B73,"; ",RESIDENZIALE!$C73,"; ")</f>
        <v>Zona Ba; d.f.&lt;1; Urb.Secondaria; </v>
      </c>
      <c r="AB92" s="79">
        <v>6.82</v>
      </c>
      <c r="AC92" s="214"/>
      <c r="AD92" s="215"/>
      <c r="AE92" s="80" t="str">
        <f>CONCATENATE(DIREZIONALE!$A73,"; ",DIREZIONALE!$B73,"; ",DIREZIONALE!$C73,"; ")</f>
        <v>Zona C2_2; d.f.&lt;1,5; Urb.Secondaria; </v>
      </c>
      <c r="AF92" s="81">
        <v>28.9</v>
      </c>
      <c r="AG92" s="82" t="str">
        <f>CONCATENATE(COMMERCIALE!$A73,"; ",COMMERCIALE!$B73,"; ",COMMERCIALE!$C73,"; ")</f>
        <v>Zona C2_2; d.f.&lt;1,5; Urb.Secondaria; </v>
      </c>
      <c r="AH92" s="83">
        <v>21.68</v>
      </c>
      <c r="AI92" s="84" t="str">
        <f>CONCATENATE(TURISMO!$A73,"; ",TURISMO!$B73,"; ",TURISMO!$C73,"; ")</f>
        <v>Zona C2_2; d.f.&lt;1,5; Urb.Secondaria; </v>
      </c>
      <c r="AJ92" s="85">
        <v>15.25</v>
      </c>
    </row>
    <row r="93" spans="26:36" ht="14.25">
      <c r="Z93" s="370">
        <v>20</v>
      </c>
      <c r="AA93" s="78" t="str">
        <f>CONCATENATE(RESIDENZIALE!$A74,"; ",RESIDENZIALE!$B74,"; ",RESIDENZIALE!$C74,"; ")</f>
        <v>Zona Ba; d.f.≥3; Urb.Primaria; </v>
      </c>
      <c r="AB93" s="79">
        <v>3.74</v>
      </c>
      <c r="AC93" s="214"/>
      <c r="AD93" s="215"/>
      <c r="AE93" s="80" t="str">
        <f>CONCATENATE(DIREZIONALE!$A74,"; ",DIREZIONALE!$B74,"; ",DIREZIONALE!$C74,"; ")</f>
        <v>Zona C2_2; d.f.≥3; Urb.Primaria; </v>
      </c>
      <c r="AF93" s="81">
        <v>21.17</v>
      </c>
      <c r="AG93" s="82" t="str">
        <f>CONCATENATE(COMMERCIALE!$A74,"; ",COMMERCIALE!$B74,"; ",COMMERCIALE!$C74,"; ")</f>
        <v>Zona C2_2; d.f.≥3; Urb.Primaria; </v>
      </c>
      <c r="AH93" s="83">
        <v>15.87</v>
      </c>
      <c r="AI93" s="84" t="str">
        <f>CONCATENATE(TURISMO!$A74,"; ",TURISMO!$B74,"; ",TURISMO!$C74,"; ")</f>
        <v>Zona C2_2; d.f.≥3; Urb.Primaria; </v>
      </c>
      <c r="AJ93" s="85">
        <v>12.06</v>
      </c>
    </row>
    <row r="94" spans="26:36" ht="14.25">
      <c r="Z94" s="370">
        <v>21</v>
      </c>
      <c r="AA94" s="78" t="str">
        <f>CONCATENATE(RESIDENZIALE!$A75,"; ",RESIDENZIALE!$B75,"; ",RESIDENZIALE!$C75,"; ")</f>
        <v>Zona Ba; d.f.≥3; Urb.Secondaria; </v>
      </c>
      <c r="AB94" s="79">
        <v>6.82</v>
      </c>
      <c r="AC94" s="214"/>
      <c r="AD94" s="215"/>
      <c r="AE94" s="80" t="str">
        <f>CONCATENATE(DIREZIONALE!$A75,"; ",DIREZIONALE!$B75,"; ",DIREZIONALE!$C75,"; ")</f>
        <v>Zona C2_2; d.f.≥3; Urb.Secondaria; </v>
      </c>
      <c r="AF94" s="81">
        <v>28.9</v>
      </c>
      <c r="AG94" s="82" t="str">
        <f>CONCATENATE(COMMERCIALE!$A75,"; ",COMMERCIALE!$B75,"; ",COMMERCIALE!$C75,"; ")</f>
        <v>Zona C2_2; d.f.≥3; Urb.Secondaria; </v>
      </c>
      <c r="AH94" s="83">
        <v>21.68</v>
      </c>
      <c r="AI94" s="84" t="str">
        <f>CONCATENATE(TURISMO!$A75,"; ",TURISMO!$B75,"; ",TURISMO!$C75,"; ")</f>
        <v>Zona C2_2; d.f.≥3; Urb.Secondaria; </v>
      </c>
      <c r="AJ94" s="85">
        <v>15.25</v>
      </c>
    </row>
    <row r="95" spans="26:36" ht="14.25">
      <c r="Z95" s="370">
        <v>22</v>
      </c>
      <c r="AA95" s="78" t="str">
        <f>CONCATENATE(RESIDENZIALE!$A76,"; ",RESIDENZIALE!$B76,"; ",RESIDENZIALE!$C76,"; ")</f>
        <v>Zona C1; 1≤d.f.≤3; Urb.Primaria; </v>
      </c>
      <c r="AB95" s="79">
        <v>11.71</v>
      </c>
      <c r="AC95" s="214"/>
      <c r="AD95" s="215"/>
      <c r="AE95" s="80" t="str">
        <f>CONCATENATE(DIREZIONALE!$A76,"; ",DIREZIONALE!$B76,"; ",DIREZIONALE!$C76,"; ")</f>
        <v>Zona C2_3; 1,5≤d.f.≤3; Urb.Primaria; </v>
      </c>
      <c r="AF95" s="81">
        <v>42.56</v>
      </c>
      <c r="AG95" s="82" t="str">
        <f>CONCATENATE(COMMERCIALE!$A76,"; ",COMMERCIALE!$B76,"; ",COMMERCIALE!$C76,"; ")</f>
        <v>Zona C2_3; 1,5≤d.f.≤3; Urb.Primaria; </v>
      </c>
      <c r="AH95" s="83">
        <v>31.92</v>
      </c>
      <c r="AI95" s="84" t="str">
        <f>CONCATENATE(TURISMO!$A76,"; ",TURISMO!$B76,"; ",TURISMO!$C76,"; ")</f>
        <v>Zona C2_3; 1,5≤d.f.≤3; Urb.Primaria; </v>
      </c>
      <c r="AJ95" s="85">
        <v>12.06</v>
      </c>
    </row>
    <row r="96" spans="25:36" ht="14.25">
      <c r="Y96" s="92"/>
      <c r="Z96" s="370">
        <v>23</v>
      </c>
      <c r="AA96" s="78" t="str">
        <f>CONCATENATE(RESIDENZIALE!$A77,"; ",RESIDENZIALE!$B77,"; ",RESIDENZIALE!$C77,"; ")</f>
        <v>Zona C1; 1≤d.f.≤3; Urb.Secondaria; </v>
      </c>
      <c r="AB96" s="79">
        <v>15</v>
      </c>
      <c r="AC96" s="214"/>
      <c r="AD96" s="215"/>
      <c r="AE96" s="80" t="str">
        <f>CONCATENATE(DIREZIONALE!$A77,"; ",DIREZIONALE!$B77,"; ",DIREZIONALE!$C77,"; ")</f>
        <v>Zona C2_3; 1,5≤d.f.≤3; Urb.Secondaria; </v>
      </c>
      <c r="AF96" s="81">
        <v>28.9</v>
      </c>
      <c r="AG96" s="82" t="str">
        <f>CONCATENATE(COMMERCIALE!$A77,"; ",COMMERCIALE!$B77,"; ",COMMERCIALE!$C77,"; ")</f>
        <v>Zona C2_3; 1,5≤d.f.≤3; Urb.Secondaria; </v>
      </c>
      <c r="AH96" s="83">
        <v>21.68</v>
      </c>
      <c r="AI96" s="84" t="str">
        <f>CONCATENATE(TURISMO!$A77,"; ",TURISMO!$B77,"; ",TURISMO!$C77,"; ")</f>
        <v>Zona C2_3; 1,5≤d.f.≤3; Urb.Secondaria; </v>
      </c>
      <c r="AJ96" s="85">
        <v>15.25</v>
      </c>
    </row>
    <row r="97" spans="25:36" ht="14.25">
      <c r="Y97" s="92"/>
      <c r="Z97" s="370">
        <v>24</v>
      </c>
      <c r="AA97" s="78" t="str">
        <f>CONCATENATE(RESIDENZIALE!$A78,"; ",RESIDENZIALE!$B78,"; ",RESIDENZIALE!$C78,"; ")</f>
        <v>Zona C1; d.f.&lt;1; Urb.Primaria; </v>
      </c>
      <c r="AB97" s="79">
        <v>24.65</v>
      </c>
      <c r="AC97" s="214"/>
      <c r="AD97" s="215"/>
      <c r="AE97" s="80" t="str">
        <f>CONCATENATE(DIREZIONALE!$A78,"; ",DIREZIONALE!$B78,"; ",DIREZIONALE!$C78,"; ")</f>
        <v>Zona C2_3; d.f.&lt;1,5; Urb.Primaria; </v>
      </c>
      <c r="AF97" s="81">
        <v>69.87</v>
      </c>
      <c r="AG97" s="82" t="str">
        <f>CONCATENATE(COMMERCIALE!$A78,"; ",COMMERCIALE!$B78,"; ",COMMERCIALE!$C78,"; ")</f>
        <v>Zona C2_3; d.f.&lt;1,5; Urb.Primaria; </v>
      </c>
      <c r="AH97" s="83">
        <v>52.4</v>
      </c>
      <c r="AI97" s="84" t="str">
        <f>CONCATENATE(TURISMO!$A78,"; ",TURISMO!$B78,"; ",TURISMO!$C78,"; ")</f>
        <v>Zona C2_3; d.f.&lt;1,5; Urb.Primaria; </v>
      </c>
      <c r="AJ97" s="85">
        <v>21.17</v>
      </c>
    </row>
    <row r="98" spans="26:36" ht="14.25">
      <c r="Z98" s="370">
        <v>25</v>
      </c>
      <c r="AA98" s="78" t="str">
        <f>CONCATENATE(RESIDENZIALE!$A79,"; ",RESIDENZIALE!$B79,"; ",RESIDENZIALE!$C79,"; ")</f>
        <v>Zona C1; d.f.&lt;1; Urb.Secondaria; </v>
      </c>
      <c r="AB98" s="79">
        <v>15</v>
      </c>
      <c r="AE98" s="80" t="str">
        <f>CONCATENATE(DIREZIONALE!$A79,"; ",DIREZIONALE!$B79,"; ",DIREZIONALE!$C79,"; ")</f>
        <v>Zona C2_3; d.f.&lt;1,5; Urb.Secondaria; </v>
      </c>
      <c r="AF98" s="81">
        <v>28.9</v>
      </c>
      <c r="AG98" s="82" t="str">
        <f>CONCATENATE(COMMERCIALE!$A79,"; ",COMMERCIALE!$B79,"; ",COMMERCIALE!$C79,"; ")</f>
        <v>Zona C2_3; d.f.&lt;1,5; Urb.Secondaria; </v>
      </c>
      <c r="AH98" s="83">
        <v>21.68</v>
      </c>
      <c r="AI98" s="84" t="str">
        <f>CONCATENATE(TURISMO!$A79,"; ",TURISMO!$B79,"; ",TURISMO!$C79,"; ")</f>
        <v>Zona C2_3; d.f.&lt;1,5; Urb.Secondaria; </v>
      </c>
      <c r="AJ98" s="85">
        <v>15.25</v>
      </c>
    </row>
    <row r="99" spans="26:36" ht="14.25">
      <c r="Z99" s="370">
        <v>26</v>
      </c>
      <c r="AA99" s="78" t="str">
        <f>CONCATENATE(RESIDENZIALE!$A80,"; ",RESIDENZIALE!$B80,"; ",RESIDENZIALE!$C80,"; ")</f>
        <v>Zona C1; d.f.≥3; Urb.Primaria; </v>
      </c>
      <c r="AB99" s="79">
        <v>8.22</v>
      </c>
      <c r="AE99" s="80" t="str">
        <f>CONCATENATE(DIREZIONALE!$A80,"; ",DIREZIONALE!$B80,"; ",DIREZIONALE!$C80,"; ")</f>
        <v>Zona C2_3; d.f.≥3; Urb.Primaria; </v>
      </c>
      <c r="AF99" s="81">
        <v>21.17</v>
      </c>
      <c r="AG99" s="82" t="str">
        <f>CONCATENATE(COMMERCIALE!$A80,"; ",COMMERCIALE!$B80,"; ",COMMERCIALE!$C80,"; ")</f>
        <v>Zona C2_3; d.f.≥3; Urb.Primaria; </v>
      </c>
      <c r="AH99" s="83">
        <v>15.87</v>
      </c>
      <c r="AI99" s="84" t="str">
        <f>CONCATENATE(TURISMO!$A80,"; ",TURISMO!$B80,"; ",TURISMO!$C80,"; ")</f>
        <v>Zona C2_3; d.f.≥3; Urb.Primaria; </v>
      </c>
      <c r="AJ99" s="85">
        <v>12.06</v>
      </c>
    </row>
    <row r="100" spans="26:36" ht="14.25">
      <c r="Z100" s="370">
        <v>27</v>
      </c>
      <c r="AA100" s="78" t="str">
        <f>CONCATENATE(RESIDENZIALE!$A81,"; ",RESIDENZIALE!$B81,"; ",RESIDENZIALE!$C81,"; ")</f>
        <v>Zona C1; d.f.≥3; Urb.Secondaria; </v>
      </c>
      <c r="AB100" s="79">
        <v>15</v>
      </c>
      <c r="AE100" s="80" t="str">
        <f>CONCATENATE(DIREZIONALE!$A81,"; ",DIREZIONALE!$B81,"; ",DIREZIONALE!$C81,"; ")</f>
        <v>Zona C2_3; d.f.≥3; Urb.Secondaria; </v>
      </c>
      <c r="AF100" s="81">
        <v>28.9</v>
      </c>
      <c r="AG100" s="82" t="str">
        <f>CONCATENATE(COMMERCIALE!$A81,"; ",COMMERCIALE!$B81,"; ",COMMERCIALE!$C81,"; ")</f>
        <v>Zona C2_3; d.f.≥3; Urb.Secondaria; </v>
      </c>
      <c r="AH100" s="83">
        <v>21.68</v>
      </c>
      <c r="AI100" s="84" t="str">
        <f>CONCATENATE(TURISMO!$A81,"; ",TURISMO!$B81,"; ",TURISMO!$C81,"; ")</f>
        <v>Zona C2_3; d.f.≥3; Urb.Secondaria; </v>
      </c>
      <c r="AJ100" s="85">
        <v>15.25</v>
      </c>
    </row>
    <row r="101" spans="26:36" ht="14.25">
      <c r="Z101" s="370">
        <v>28</v>
      </c>
      <c r="AA101" s="78" t="str">
        <f>CONCATENATE(RESIDENZIALE!$A82,"; ",RESIDENZIALE!$B82,"; ",RESIDENZIALE!$C82,"; ")</f>
        <v>Zona C1_1; 1≤d.f.≤3; Urb.Primaria; </v>
      </c>
      <c r="AB101" s="79">
        <v>11.71</v>
      </c>
      <c r="AE101" s="80" t="str">
        <f>CONCATENATE(DIREZIONALE!$A82,"; ",DIREZIONALE!$B82,"; ",DIREZIONALE!$C82,"; ")</f>
        <v>Zona C2a; 1,5≤d.f.≤3; Urb.Primaria; </v>
      </c>
      <c r="AF101" s="81">
        <v>42.56</v>
      </c>
      <c r="AG101" s="82" t="str">
        <f>CONCATENATE(COMMERCIALE!$A82,"; ",COMMERCIALE!$B82,"; ",COMMERCIALE!$C82,"; ")</f>
        <v>Zona C2a; 1,5≤d.f.≤3; Urb.Primaria; </v>
      </c>
      <c r="AH101" s="83">
        <v>31.92</v>
      </c>
      <c r="AI101" s="84" t="str">
        <f>CONCATENATE(TURISMO!$A82,"; ",TURISMO!$B82,"; ",TURISMO!$C82,"; ")</f>
        <v>Zona C2a; 1,5≤d.f.≤3; Urb.Primaria; </v>
      </c>
      <c r="AJ101" s="85">
        <v>12.06</v>
      </c>
    </row>
    <row r="102" spans="25:36" ht="14.25">
      <c r="Y102" s="92"/>
      <c r="Z102" s="370">
        <v>29</v>
      </c>
      <c r="AA102" s="78" t="str">
        <f>CONCATENATE(RESIDENZIALE!$A83,"; ",RESIDENZIALE!$B83,"; ",RESIDENZIALE!$C83,"; ")</f>
        <v>Zona C1_1; 1≤d.f.≤3; Urb.Secondaria; </v>
      </c>
      <c r="AB102" s="79">
        <v>15</v>
      </c>
      <c r="AE102" s="80" t="str">
        <f>CONCATENATE(DIREZIONALE!$A83,"; ",DIREZIONALE!$B83,"; ",DIREZIONALE!$C83,"; ")</f>
        <v>Zona C2a; 1,5≤d.f.≤3; Urb.Secondaria; </v>
      </c>
      <c r="AF102" s="81">
        <v>28.9</v>
      </c>
      <c r="AG102" s="82" t="str">
        <f>CONCATENATE(COMMERCIALE!$A83,"; ",COMMERCIALE!$B83,"; ",COMMERCIALE!$C83,"; ")</f>
        <v>Zona C2a; 1,5≤d.f.≤3; Urb.Secondaria; </v>
      </c>
      <c r="AH102" s="83">
        <v>21.68</v>
      </c>
      <c r="AI102" s="84" t="str">
        <f>CONCATENATE(TURISMO!$A83,"; ",TURISMO!$B83,"; ",TURISMO!$C83,"; ")</f>
        <v>Zona C2a; 1,5≤d.f.≤3; Urb.Secondaria; </v>
      </c>
      <c r="AJ102" s="85">
        <v>15.25</v>
      </c>
    </row>
    <row r="103" spans="25:36" ht="14.25">
      <c r="Y103" s="92"/>
      <c r="Z103" s="370">
        <v>30</v>
      </c>
      <c r="AA103" s="78" t="str">
        <f>CONCATENATE(RESIDENZIALE!$A84,"; ",RESIDENZIALE!$B84,"; ",RESIDENZIALE!$C84,"; ")</f>
        <v>Zona C1_1; d.f.&lt;1; Urb.Primaria; </v>
      </c>
      <c r="AB103" s="79">
        <v>24.65</v>
      </c>
      <c r="AE103" s="80" t="str">
        <f>CONCATENATE(DIREZIONALE!$A84,"; ",DIREZIONALE!$B84,"; ",DIREZIONALE!$C84,"; ")</f>
        <v>Zona C2a; d.f.&lt;1,5; Urb.Primaria; </v>
      </c>
      <c r="AF103" s="81">
        <v>69.87</v>
      </c>
      <c r="AG103" s="82" t="str">
        <f>CONCATENATE(COMMERCIALE!$A84,"; ",COMMERCIALE!$B84,"; ",COMMERCIALE!$C84,"; ")</f>
        <v>Zona C2a; d.f.&lt;1,5; Urb.Primaria; </v>
      </c>
      <c r="AH103" s="83">
        <v>52.4</v>
      </c>
      <c r="AI103" s="84" t="str">
        <f>CONCATENATE(TURISMO!$A84,"; ",TURISMO!$B84,"; ",TURISMO!$C84,"; ")</f>
        <v>Zona C2a; d.f.&lt;1,5; Urb.Primaria; </v>
      </c>
      <c r="AJ103" s="85">
        <v>21.17</v>
      </c>
    </row>
    <row r="104" spans="26:36" ht="14.25">
      <c r="Z104" s="370">
        <v>31</v>
      </c>
      <c r="AA104" s="78" t="str">
        <f>CONCATENATE(RESIDENZIALE!$A85,"; ",RESIDENZIALE!$B85,"; ",RESIDENZIALE!$C85,"; ")</f>
        <v>Zona C1_1; d.f.&lt;1; Urb.Secondaria; </v>
      </c>
      <c r="AB104" s="79">
        <v>15</v>
      </c>
      <c r="AE104" s="80" t="str">
        <f>CONCATENATE(DIREZIONALE!$A85,"; ",DIREZIONALE!$B85,"; ",DIREZIONALE!$C85,"; ")</f>
        <v>Zona C2a; d.f.&lt;1,5; Urb.Secondaria; </v>
      </c>
      <c r="AF104" s="81">
        <v>28.9</v>
      </c>
      <c r="AG104" s="82" t="str">
        <f>CONCATENATE(COMMERCIALE!$A85,"; ",COMMERCIALE!$B85,"; ",COMMERCIALE!$C85,"; ")</f>
        <v>Zona C2a; d.f.&lt;1,5; Urb.Secondaria; </v>
      </c>
      <c r="AH104" s="83">
        <v>21.68</v>
      </c>
      <c r="AI104" s="84" t="str">
        <f>CONCATENATE(TURISMO!$A85,"; ",TURISMO!$B85,"; ",TURISMO!$C85,"; ")</f>
        <v>Zona C2a; d.f.&lt;1,5; Urb.Secondaria; </v>
      </c>
      <c r="AJ104" s="85">
        <v>15.25</v>
      </c>
    </row>
    <row r="105" spans="26:36" ht="14.25">
      <c r="Z105" s="370">
        <v>32</v>
      </c>
      <c r="AA105" s="78" t="str">
        <f>CONCATENATE(RESIDENZIALE!$A86,"; ",RESIDENZIALE!$B86,"; ",RESIDENZIALE!$C86,"; ")</f>
        <v>Zona C1_1; d.f.≥3; Urb.Primaria; </v>
      </c>
      <c r="AB105" s="79">
        <v>8.22</v>
      </c>
      <c r="AE105" s="80" t="str">
        <f>CONCATENATE(DIREZIONALE!$A86,"; ",DIREZIONALE!$B86,"; ",DIREZIONALE!$C86,"; ")</f>
        <v>Zona C2a; d.f.≥3; Urb.Primaria; </v>
      </c>
      <c r="AF105" s="81">
        <v>21.17</v>
      </c>
      <c r="AG105" s="82" t="str">
        <f>CONCATENATE(COMMERCIALE!$A86,"; ",COMMERCIALE!$B86,"; ",COMMERCIALE!$C86,"; ")</f>
        <v>Zona C2a; d.f.≥3; Urb.Primaria; </v>
      </c>
      <c r="AH105" s="83">
        <v>15.87</v>
      </c>
      <c r="AI105" s="84" t="str">
        <f>CONCATENATE(TURISMO!$A86,"; ",TURISMO!$B86,"; ",TURISMO!$C86,"; ")</f>
        <v>Zona C2a; d.f.≥3; Urb.Primaria; </v>
      </c>
      <c r="AJ105" s="85">
        <v>12.06</v>
      </c>
    </row>
    <row r="106" spans="26:36" ht="14.25">
      <c r="Z106" s="370">
        <v>33</v>
      </c>
      <c r="AA106" s="78" t="str">
        <f>CONCATENATE(RESIDENZIALE!$A87,"; ",RESIDENZIALE!$B87,"; ",RESIDENZIALE!$C87,"; ")</f>
        <v>Zona C1_1; d.f.≥3; Urb.Secondaria; </v>
      </c>
      <c r="AB106" s="79">
        <v>15</v>
      </c>
      <c r="AE106" s="80" t="str">
        <f>CONCATENATE(DIREZIONALE!$A87,"; ",DIREZIONALE!$B87,"; ",DIREZIONALE!$C87,"; ")</f>
        <v>Zona C2a; d.f.≥3; Urb.Secondaria; </v>
      </c>
      <c r="AF106" s="81">
        <v>28.9</v>
      </c>
      <c r="AG106" s="82" t="str">
        <f>CONCATENATE(COMMERCIALE!$A87,"; ",COMMERCIALE!$B87,"; ",COMMERCIALE!$C87,"; ")</f>
        <v>Zona C2a; d.f.≥3; Urb.Secondaria; </v>
      </c>
      <c r="AH106" s="83">
        <v>21.68</v>
      </c>
      <c r="AI106" s="84" t="str">
        <f>CONCATENATE(TURISMO!$A87,"; ",TURISMO!$B87,"; ",TURISMO!$C87,"; ")</f>
        <v>Zona C2a; d.f.≥3; Urb.Secondaria; </v>
      </c>
      <c r="AJ106" s="85">
        <v>15.25</v>
      </c>
    </row>
    <row r="107" spans="26:36" ht="14.25">
      <c r="Z107" s="370">
        <v>34</v>
      </c>
      <c r="AA107" s="78" t="str">
        <f>CONCATENATE(RESIDENZIALE!$A88,"; ",RESIDENZIALE!$B88,"; ",RESIDENZIALE!$C88,"; ")</f>
        <v>Zona C2_1; 1≤d.f.≤3; Urb.Primaria; </v>
      </c>
      <c r="AB107" s="79">
        <v>11.71</v>
      </c>
      <c r="AE107" s="80" t="str">
        <f>CONCATENATE(DIREZIONALE!$A88,"; ",DIREZIONALE!$B88,"; ",DIREZIONALE!$C88,"; ")</f>
        <v>Zona D1; 1,5≤d.f.≤3; Urb.Primaria; </v>
      </c>
      <c r="AF107" s="81">
        <v>42.56</v>
      </c>
      <c r="AG107" s="82" t="str">
        <f>CONCATENATE(COMMERCIALE!$A88,"; ",COMMERCIALE!$B88,"; ",COMMERCIALE!$C88,"; ")</f>
        <v>Zona D1; 1,5≤d.f.≤3; Urb.Primaria; </v>
      </c>
      <c r="AH107" s="83">
        <v>42.56</v>
      </c>
      <c r="AI107" s="84" t="str">
        <f>CONCATENATE(TURISMO!$A88,"; ",TURISMO!$B88,"; ",TURISMO!$C88,"; ")</f>
        <v>Zona D1; 1,5≤d.f.≤3; Urb.Primaria; </v>
      </c>
      <c r="AJ107" s="85">
        <v>12.06</v>
      </c>
    </row>
    <row r="108" spans="25:36" ht="14.25">
      <c r="Y108" s="92"/>
      <c r="Z108" s="370">
        <v>35</v>
      </c>
      <c r="AA108" s="78" t="str">
        <f>CONCATENATE(RESIDENZIALE!$A89,"; ",RESIDENZIALE!$B89,"; ",RESIDENZIALE!$C89,"; ")</f>
        <v>Zona C2_1; 1≤d.f.≤3; Urb.Secondaria; </v>
      </c>
      <c r="AB108" s="79">
        <v>15</v>
      </c>
      <c r="AE108" s="80" t="str">
        <f>CONCATENATE(DIREZIONALE!$A89,"; ",DIREZIONALE!$B89,"; ",DIREZIONALE!$C89,"; ")</f>
        <v>Zona D1; 1,5≤d.f.≤3; Urb.Secondaria; </v>
      </c>
      <c r="AF108" s="81">
        <v>28.9</v>
      </c>
      <c r="AG108" s="82" t="str">
        <f>CONCATENATE(COMMERCIALE!$A89,"; ",COMMERCIALE!$B89,"; ",COMMERCIALE!$C89,"; ")</f>
        <v>Zona D1; 1,5≤d.f.≤3; Urb.Secondaria; </v>
      </c>
      <c r="AH108" s="83">
        <v>28.9</v>
      </c>
      <c r="AI108" s="84" t="str">
        <f>CONCATENATE(TURISMO!$A89,"; ",TURISMO!$B89,"; ",TURISMO!$C89,"; ")</f>
        <v>Zona D1; 1,5≤d.f.≤3; Urb.Secondaria; </v>
      </c>
      <c r="AJ108" s="85">
        <v>15.25</v>
      </c>
    </row>
    <row r="109" spans="25:36" ht="14.25">
      <c r="Y109" s="92"/>
      <c r="Z109" s="370">
        <v>36</v>
      </c>
      <c r="AA109" s="78" t="str">
        <f>CONCATENATE(RESIDENZIALE!$A90,"; ",RESIDENZIALE!$B90,"; ",RESIDENZIALE!$C90,"; ")</f>
        <v>Zona C2_1; d.f.&lt;1; Urb.Primaria; </v>
      </c>
      <c r="AB109" s="79">
        <v>24.65</v>
      </c>
      <c r="AE109" s="80" t="str">
        <f>CONCATENATE(DIREZIONALE!$A90,"; ",DIREZIONALE!$B90,"; ",DIREZIONALE!$C90,"; ")</f>
        <v>Zona D1; d.f.≥3; Urb.Primaria; </v>
      </c>
      <c r="AF109" s="81">
        <v>21.17</v>
      </c>
      <c r="AG109" s="82" t="str">
        <f>CONCATENATE(COMMERCIALE!$A90,"; ",COMMERCIALE!$B90,"; ",COMMERCIALE!$C90,"; ")</f>
        <v>Zona D1; d.f.≥3; Urb.Primaria; </v>
      </c>
      <c r="AH109" s="83">
        <v>21.17</v>
      </c>
      <c r="AI109" s="84" t="str">
        <f>CONCATENATE(TURISMO!$A90,"; ",TURISMO!$B90,"; ",TURISMO!$C90,"; ")</f>
        <v>Zona D1; d.f.≥3; Urb.Primaria; </v>
      </c>
      <c r="AJ109" s="85">
        <v>12.06</v>
      </c>
    </row>
    <row r="110" spans="26:36" ht="14.25">
      <c r="Z110" s="370">
        <v>37</v>
      </c>
      <c r="AA110" s="78" t="str">
        <f>CONCATENATE(RESIDENZIALE!$A91,"; ",RESIDENZIALE!$B91,"; ",RESIDENZIALE!$C91,"; ")</f>
        <v>Zona C2_1; d.f.&lt;1; Urb.Secondaria; </v>
      </c>
      <c r="AB110" s="79">
        <v>15</v>
      </c>
      <c r="AE110" s="80" t="str">
        <f>CONCATENATE(DIREZIONALE!$A91,"; ",DIREZIONALE!$B91,"; ",DIREZIONALE!$C91,"; ")</f>
        <v>Zona D1; d.f.≥3; Urb.Secondaria; </v>
      </c>
      <c r="AF110" s="81">
        <v>28.9</v>
      </c>
      <c r="AG110" s="82" t="str">
        <f>CONCATENATE(COMMERCIALE!$A91,"; ",COMMERCIALE!$B91,"; ",COMMERCIALE!$C91,"; ")</f>
        <v>Zona D1; d.f.≥3; Urb.Secondaria; </v>
      </c>
      <c r="AH110" s="83">
        <v>28.9</v>
      </c>
      <c r="AI110" s="84" t="str">
        <f>CONCATENATE(TURISMO!$A91,"; ",TURISMO!$B91,"; ",TURISMO!$C91,"; ")</f>
        <v>Zona D1; d.f.≥3; Urb.Secondaria; </v>
      </c>
      <c r="AJ110" s="85">
        <v>15.25</v>
      </c>
    </row>
    <row r="111" spans="26:36" ht="14.25">
      <c r="Z111" s="370">
        <v>38</v>
      </c>
      <c r="AA111" s="78" t="str">
        <f>CONCATENATE(RESIDENZIALE!$A92,"; ",RESIDENZIALE!$B92,"; ",RESIDENZIALE!$C92,"; ")</f>
        <v>Zona C2_1; d.f.≥3; Urb.Primaria; </v>
      </c>
      <c r="AB111" s="79">
        <v>8.22</v>
      </c>
      <c r="AE111" s="80" t="str">
        <f>CONCATENATE(DIREZIONALE!$A92,"; ",DIREZIONALE!$B92,"; ",DIREZIONALE!$C92,"; ")</f>
        <v>Zona D2; 1,5≤d.f.≤3; Urb.Primaria; </v>
      </c>
      <c r="AF111" s="81">
        <v>42.56</v>
      </c>
      <c r="AG111" s="82" t="str">
        <f>CONCATENATE(COMMERCIALE!$A92,"; ",COMMERCIALE!$B92,"; ",COMMERCIALE!$C92,"; ")</f>
        <v>Zona D2; 1,5≤d.f.≤3; Urb.Primaria; </v>
      </c>
      <c r="AH111" s="83">
        <v>42.56</v>
      </c>
      <c r="AI111" s="84" t="str">
        <f>CONCATENATE(TURISMO!$A92,"; ",TURISMO!$B92,"; ",TURISMO!$C92,"; ")</f>
        <v>Zona D2; 1,5≤d.f.≤3; Urb.Primaria; </v>
      </c>
      <c r="AJ111" s="85">
        <v>12.06</v>
      </c>
    </row>
    <row r="112" spans="26:36" ht="14.25">
      <c r="Z112" s="370">
        <v>39</v>
      </c>
      <c r="AA112" s="78" t="str">
        <f>CONCATENATE(RESIDENZIALE!$A93,"; ",RESIDENZIALE!$B93,"; ",RESIDENZIALE!$C93,"; ")</f>
        <v>Zona C2_1; d.f.≥3; Urb.Secondaria; </v>
      </c>
      <c r="AB112" s="79">
        <v>15</v>
      </c>
      <c r="AE112" s="80" t="str">
        <f>CONCATENATE(DIREZIONALE!$A93,"; ",DIREZIONALE!$B93,"; ",DIREZIONALE!$C93,"; ")</f>
        <v>Zona D2; 1,5≤d.f.≤3; Urb.Secondaria; </v>
      </c>
      <c r="AF112" s="81">
        <v>28.9</v>
      </c>
      <c r="AG112" s="82" t="str">
        <f>CONCATENATE(COMMERCIALE!$A93,"; ",COMMERCIALE!$B93,"; ",COMMERCIALE!$C93,"; ")</f>
        <v>Zona D2; 1,5≤d.f.≤3; Urb.Secondaria; </v>
      </c>
      <c r="AH112" s="83">
        <v>28.9</v>
      </c>
      <c r="AI112" s="84" t="str">
        <f>CONCATENATE(TURISMO!$A93,"; ",TURISMO!$B93,"; ",TURISMO!$C93,"; ")</f>
        <v>Zona D2; 1,5≤d.f.≤3; Urb.Secondaria; </v>
      </c>
      <c r="AJ112" s="85">
        <v>15.25</v>
      </c>
    </row>
    <row r="113" spans="26:36" ht="14.25">
      <c r="Z113" s="379">
        <v>40</v>
      </c>
      <c r="AA113" s="78" t="str">
        <f>CONCATENATE(RESIDENZIALE!$A94,"; ",RESIDENZIALE!$B94,"; ",RESIDENZIALE!$C94,"; ")</f>
        <v>Zona C2_2; 1≤d.f.≤3; Urb.Primaria; </v>
      </c>
      <c r="AB113" s="79">
        <v>11.71</v>
      </c>
      <c r="AE113" s="80" t="str">
        <f>CONCATENATE(DIREZIONALE!$A94,"; ",DIREZIONALE!$B94,"; ",DIREZIONALE!$C94,"; ")</f>
        <v>Zona D2; d.f.≥3; Urb.Primaria; </v>
      </c>
      <c r="AF113" s="81">
        <v>21.17</v>
      </c>
      <c r="AG113" s="82" t="str">
        <f>CONCATENATE(COMMERCIALE!$A94,"; ",COMMERCIALE!$B94,"; ",COMMERCIALE!$C94,"; ")</f>
        <v>Zona D2; d.f.≥3; Urb.Primaria; </v>
      </c>
      <c r="AH113" s="83">
        <v>21.17</v>
      </c>
      <c r="AI113" s="84" t="str">
        <f>CONCATENATE(TURISMO!$A94,"; ",TURISMO!$B94,"; ",TURISMO!$C94,"; ")</f>
        <v>Zona D2; d.f.≥3; Urb.Primaria; </v>
      </c>
      <c r="AJ113" s="85">
        <v>12.06</v>
      </c>
    </row>
    <row r="114" spans="25:36" ht="14.25">
      <c r="Y114" s="92"/>
      <c r="Z114" s="220"/>
      <c r="AA114" s="78" t="str">
        <f>CONCATENATE(RESIDENZIALE!$A95,"; ",RESIDENZIALE!$B95,"; ",RESIDENZIALE!$C95,"; ")</f>
        <v>Zona C2_2; 1≤d.f.≤3; Urb.Secondaria; </v>
      </c>
      <c r="AB114" s="79">
        <v>15</v>
      </c>
      <c r="AE114" s="80" t="str">
        <f>CONCATENATE(DIREZIONALE!$A95,"; ",DIREZIONALE!$B95,"; ",DIREZIONALE!$C95,"; ")</f>
        <v>Zona D2; d.f.≥3; Urb.Secondaria; </v>
      </c>
      <c r="AF114" s="81">
        <v>28.9</v>
      </c>
      <c r="AG114" s="82" t="str">
        <f>CONCATENATE(COMMERCIALE!$A95,"; ",COMMERCIALE!$B95,"; ",COMMERCIALE!$C95,"; ")</f>
        <v>Zona D2; d.f.≥3; Urb.Secondaria; </v>
      </c>
      <c r="AH114" s="83">
        <v>28.9</v>
      </c>
      <c r="AI114" s="84" t="str">
        <f>CONCATENATE(TURISMO!$A95,"; ",TURISMO!$B95,"; ",TURISMO!$C95,"; ")</f>
        <v>Zona D2; d.f.≥3; Urb.Secondaria; </v>
      </c>
      <c r="AJ114" s="85">
        <v>15.25</v>
      </c>
    </row>
    <row r="115" spans="25:36" ht="14.25">
      <c r="Y115" s="92"/>
      <c r="Z115" s="221"/>
      <c r="AA115" s="78" t="str">
        <f>CONCATENATE(RESIDENZIALE!$A96,"; ",RESIDENZIALE!$B96,"; ",RESIDENZIALE!$C96,"; ")</f>
        <v>Zona C2_2; d.f.&lt;1; Urb.Primaria; </v>
      </c>
      <c r="AB115" s="79">
        <v>24.65</v>
      </c>
      <c r="AE115" s="80" t="str">
        <f>CONCATENATE(DIREZIONALE!$A96,"; ",DIREZIONALE!$B96,"; ",DIREZIONALE!$C96,"; ")</f>
        <v>Zona D3; 1,5≤d.f.≤3; Urb.Primaria; </v>
      </c>
      <c r="AF115" s="81">
        <v>42.56</v>
      </c>
      <c r="AG115" s="82" t="str">
        <f>CONCATENATE(COMMERCIALE!$A96,"; ",COMMERCIALE!$B96,"; ",COMMERCIALE!$C96,"; ")</f>
        <v>Zona D3; 1,5≤d.f.≤3; Urb.Primaria; </v>
      </c>
      <c r="AH115" s="83">
        <v>42.56</v>
      </c>
      <c r="AI115" s="84" t="str">
        <f>CONCATENATE(TURISMO!$A96,"; ",TURISMO!$B96,"; ",TURISMO!$C96,"; ")</f>
        <v>Zona D3; 1,5≤d.f.≤3; Urb.Primaria; </v>
      </c>
      <c r="AJ115" s="85">
        <v>12.06</v>
      </c>
    </row>
    <row r="116" spans="26:36" ht="14.25">
      <c r="Z116" s="221"/>
      <c r="AA116" s="78" t="str">
        <f>CONCATENATE(RESIDENZIALE!$A97,"; ",RESIDENZIALE!$B97,"; ",RESIDENZIALE!$C97,"; ")</f>
        <v>Zona C2_2; d.f.&lt;1; Urb.Secondaria; </v>
      </c>
      <c r="AB116" s="79">
        <v>15</v>
      </c>
      <c r="AE116" s="80" t="str">
        <f>CONCATENATE(DIREZIONALE!$A97,"; ",DIREZIONALE!$B97,"; ",DIREZIONALE!$C97,"; ")</f>
        <v>Zona D3; 1,5≤d.f.≤3; Urb.Secondaria; </v>
      </c>
      <c r="AF116" s="81">
        <v>28.9</v>
      </c>
      <c r="AG116" s="82" t="str">
        <f>CONCATENATE(COMMERCIALE!$A97,"; ",COMMERCIALE!$B97,"; ",COMMERCIALE!$C97,"; ")</f>
        <v>Zona D3; 1,5≤d.f.≤3; Urb.Secondaria; </v>
      </c>
      <c r="AH116" s="83">
        <v>28.9</v>
      </c>
      <c r="AI116" s="84" t="str">
        <f>CONCATENATE(TURISMO!$A97,"; ",TURISMO!$B97,"; ",TURISMO!$C97,"; ")</f>
        <v>Zona D3; 1,5≤d.f.≤3; Urb.Secondaria; </v>
      </c>
      <c r="AJ116" s="85">
        <v>15.25</v>
      </c>
    </row>
    <row r="117" spans="26:36" ht="14.25">
      <c r="Z117" s="221"/>
      <c r="AA117" s="78" t="str">
        <f>CONCATENATE(RESIDENZIALE!$A98,"; ",RESIDENZIALE!$B98,"; ",RESIDENZIALE!$C98,"; ")</f>
        <v>Zona C2_2; d.f.≥3; Urb.Primaria; </v>
      </c>
      <c r="AB117" s="79">
        <v>8.22</v>
      </c>
      <c r="AE117" s="80" t="str">
        <f>CONCATENATE(DIREZIONALE!$A98,"; ",DIREZIONALE!$B98,"; ",DIREZIONALE!$C98,"; ")</f>
        <v>Zona D3; d.f.≥3; Urb.Primaria; </v>
      </c>
      <c r="AF117" s="81">
        <v>21.17</v>
      </c>
      <c r="AG117" s="82" t="str">
        <f>CONCATENATE(COMMERCIALE!$A98,"; ",COMMERCIALE!$B98,"; ",COMMERCIALE!$C98,"; ")</f>
        <v>Zona D3; d.f.≥3; Urb.Primaria; </v>
      </c>
      <c r="AH117" s="83">
        <v>21.17</v>
      </c>
      <c r="AI117" s="84" t="str">
        <f>CONCATENATE(TURISMO!$A98,"; ",TURISMO!$B98,"; ",TURISMO!$C98,"; ")</f>
        <v>Zona D3; d.f.≥3; Urb.Primaria; </v>
      </c>
      <c r="AJ117" s="85">
        <v>12.06</v>
      </c>
    </row>
    <row r="118" spans="26:36" ht="14.25">
      <c r="Z118" s="221"/>
      <c r="AA118" s="78" t="str">
        <f>CONCATENATE(RESIDENZIALE!$A99,"; ",RESIDENZIALE!$B99,"; ",RESIDENZIALE!$C99,"; ")</f>
        <v>Zona C2_2; d.f.≥3; Urb.Secondaria; </v>
      </c>
      <c r="AB118" s="79">
        <v>15</v>
      </c>
      <c r="AE118" s="80" t="str">
        <f>CONCATENATE(DIREZIONALE!$A99,"; ",DIREZIONALE!$B99,"; ",DIREZIONALE!$C99,"; ")</f>
        <v>Zona D3; d.f.≥3; Urb.Secondaria; </v>
      </c>
      <c r="AF118" s="81">
        <v>28.9</v>
      </c>
      <c r="AG118" s="82" t="str">
        <f>CONCATENATE(COMMERCIALE!$A99,"; ",COMMERCIALE!$B99,"; ",COMMERCIALE!$C99,"; ")</f>
        <v>Zona D3; d.f.≥3; Urb.Secondaria; </v>
      </c>
      <c r="AH118" s="83">
        <v>28.9</v>
      </c>
      <c r="AI118" s="84" t="str">
        <f>CONCATENATE(TURISMO!$A99,"; ",TURISMO!$B99,"; ",TURISMO!$C99,"; ")</f>
        <v>Zona D3; d.f.≥3; Urb.Secondaria; </v>
      </c>
      <c r="AJ118" s="85">
        <v>15.25</v>
      </c>
    </row>
    <row r="119" spans="26:36" ht="14.25">
      <c r="Z119" s="221"/>
      <c r="AA119" s="78" t="str">
        <f>CONCATENATE(RESIDENZIALE!$A100,"; ",RESIDENZIALE!$B100,"; ",RESIDENZIALE!$C100,"; ")</f>
        <v>Zona C2_3; 1≤d.f.≤3; Urb.Primaria; </v>
      </c>
      <c r="AB119" s="79">
        <v>11.71</v>
      </c>
      <c r="AE119" s="80" t="str">
        <f>CONCATENATE(DIREZIONALE!$A100,"; ",DIREZIONALE!$B100,"; ",DIREZIONALE!$C100,"; ")</f>
        <v>Zona D5; 1,5≤d.f.≤3; Urb.Primaria; </v>
      </c>
      <c r="AF119" s="81">
        <v>42.56</v>
      </c>
      <c r="AG119" s="82" t="str">
        <f>CONCATENATE(COMMERCIALE!$A100,"; ",COMMERCIALE!$B100,"; ",COMMERCIALE!$C100,"; ")</f>
        <v>Zona D5; 1,5≤d.f.≤3; Urb.Primaria; </v>
      </c>
      <c r="AH119" s="83">
        <v>42.56</v>
      </c>
      <c r="AI119" s="84" t="str">
        <f>CONCATENATE(TURISMO!$A100,"; ",TURISMO!$B100,"; ",TURISMO!$C100,"; ")</f>
        <v>Zona D5; 1,5≤d.f.≤3; Urb.Primaria; </v>
      </c>
      <c r="AJ119" s="85">
        <v>12.06</v>
      </c>
    </row>
    <row r="120" spans="25:36" ht="14.25">
      <c r="Y120" s="92"/>
      <c r="Z120" s="221"/>
      <c r="AA120" s="78" t="str">
        <f>CONCATENATE(RESIDENZIALE!$A101,"; ",RESIDENZIALE!$B101,"; ",RESIDENZIALE!$C101,"; ")</f>
        <v>Zona C2_3; 1≤d.f.≤3; Urb.Secondaria; </v>
      </c>
      <c r="AB120" s="79">
        <v>15</v>
      </c>
      <c r="AE120" s="80" t="str">
        <f>CONCATENATE(DIREZIONALE!$A101,"; ",DIREZIONALE!$B101,"; ",DIREZIONALE!$C101,"; ")</f>
        <v>Zona D5; 1,5≤d.f.≤3; Urb.Secondaria; </v>
      </c>
      <c r="AF120" s="81">
        <v>28.9</v>
      </c>
      <c r="AG120" s="82" t="str">
        <f>CONCATENATE(COMMERCIALE!$A101,"; ",COMMERCIALE!$B101,"; ",COMMERCIALE!$C101,"; ")</f>
        <v>Zona D5; 1,5≤d.f.≤3; Urb.Secondaria; </v>
      </c>
      <c r="AH120" s="83">
        <v>28.9</v>
      </c>
      <c r="AI120" s="84" t="str">
        <f>CONCATENATE(TURISMO!$A101,"; ",TURISMO!$B101,"; ",TURISMO!$C101,"; ")</f>
        <v>Zona D5; 1,5≤d.f.≤3; Urb.Secondaria; </v>
      </c>
      <c r="AJ120" s="85">
        <v>15.25</v>
      </c>
    </row>
    <row r="121" spans="25:36" ht="14.25">
      <c r="Y121" s="92"/>
      <c r="Z121" s="221"/>
      <c r="AA121" s="78" t="str">
        <f>CONCATENATE(RESIDENZIALE!$A102,"; ",RESIDENZIALE!$B102,"; ",RESIDENZIALE!$C102,"; ")</f>
        <v>Zona C2_3; d.f.&lt;1; Urb.Primaria; </v>
      </c>
      <c r="AB121" s="79">
        <v>24.65</v>
      </c>
      <c r="AE121" s="80" t="str">
        <f>CONCATENATE(DIREZIONALE!$A102,"; ",DIREZIONALE!$B102,"; ",DIREZIONALE!$C102,"; ")</f>
        <v>Zona D5; d.f.≥3; Urb.Primaria; </v>
      </c>
      <c r="AF121" s="81">
        <v>21.17</v>
      </c>
      <c r="AG121" s="82" t="str">
        <f>CONCATENATE(COMMERCIALE!$A102,"; ",COMMERCIALE!$B102,"; ",COMMERCIALE!$C102,"; ")</f>
        <v>Zona D5; d.f.≥3; Urb.Primaria; </v>
      </c>
      <c r="AH121" s="83">
        <v>21.17</v>
      </c>
      <c r="AI121" s="84" t="str">
        <f>CONCATENATE(TURISMO!$A102,"; ",TURISMO!$B102,"; ",TURISMO!$C102,"; ")</f>
        <v>Zona D5; d.f.≥3; Urb.Primaria; </v>
      </c>
      <c r="AJ121" s="85">
        <v>12.06</v>
      </c>
    </row>
    <row r="122" spans="26:36" ht="14.25">
      <c r="Z122" s="221"/>
      <c r="AA122" s="78" t="str">
        <f>CONCATENATE(RESIDENZIALE!$A103,"; ",RESIDENZIALE!$B103,"; ",RESIDENZIALE!$C103,"; ")</f>
        <v>Zona C2_3; d.f.&lt;1; Urb.Secondaria; </v>
      </c>
      <c r="AB122" s="79">
        <v>15</v>
      </c>
      <c r="AE122" s="80" t="str">
        <f>CONCATENATE(DIREZIONALE!$A103,"; ",DIREZIONALE!$B103,"; ",DIREZIONALE!$C103,"; ")</f>
        <v>Zona D5; d.f.≥3; Urb.Secondaria; </v>
      </c>
      <c r="AF122" s="81">
        <v>28.9</v>
      </c>
      <c r="AG122" s="82" t="str">
        <f>CONCATENATE(COMMERCIALE!$A103,"; ",COMMERCIALE!$B103,"; ",COMMERCIALE!$C103,"; ")</f>
        <v>Zona D5; d.f.≥3; Urb.Secondaria; </v>
      </c>
      <c r="AH122" s="83">
        <v>28.9</v>
      </c>
      <c r="AI122" s="84" t="str">
        <f>CONCATENATE(TURISMO!$A103,"; ",TURISMO!$B103,"; ",TURISMO!$C103,"; ")</f>
        <v>Zona D5; d.f.≥3; Urb.Secondaria; </v>
      </c>
      <c r="AJ122" s="85">
        <v>15.25</v>
      </c>
    </row>
    <row r="123" spans="26:36" ht="14.25">
      <c r="Z123" s="221"/>
      <c r="AA123" s="78" t="str">
        <f>CONCATENATE(RESIDENZIALE!$A104,"; ",RESIDENZIALE!$B104,"; ",RESIDENZIALE!$C104,"; ")</f>
        <v>Zona C2_3; d.f.≥3; Urb.Primaria; </v>
      </c>
      <c r="AB123" s="79">
        <v>8.22</v>
      </c>
      <c r="AE123" s="80" t="str">
        <f>CONCATENATE(DIREZIONALE!$A104,"; ",DIREZIONALE!$B104,"; ",DIREZIONALE!$C104,"; ")</f>
        <v>Zona D6; 1,5≤d.f.≤3; Urb.Primaria; </v>
      </c>
      <c r="AF123" s="81">
        <v>42.56</v>
      </c>
      <c r="AG123" s="82" t="str">
        <f>CONCATENATE(COMMERCIALE!$A104,"; ",COMMERCIALE!$B104,"; ",COMMERCIALE!$C104,"; ")</f>
        <v>Zona D6; 1,5≤d.f.≤3; Urb.Primaria; </v>
      </c>
      <c r="AH123" s="83">
        <v>42.56</v>
      </c>
      <c r="AI123" s="84" t="str">
        <f>CONCATENATE(TURISMO!$A104,"; ",TURISMO!$B104,"; ",TURISMO!$C104,"; ")</f>
        <v>Zona D6; 1,5≤d.f.≤3; Urb.Primaria; </v>
      </c>
      <c r="AJ123" s="85">
        <v>12.06</v>
      </c>
    </row>
    <row r="124" spans="27:36" ht="14.25">
      <c r="AA124" s="78" t="str">
        <f>CONCATENATE(RESIDENZIALE!$A105,"; ",RESIDENZIALE!$B105,"; ",RESIDENZIALE!$C105,"; ")</f>
        <v>Zona C2_3; d.f.≥3; Urb.Secondaria; </v>
      </c>
      <c r="AB124" s="79">
        <v>15</v>
      </c>
      <c r="AE124" s="80" t="str">
        <f>CONCATENATE(DIREZIONALE!$A105,"; ",DIREZIONALE!$B105,"; ",DIREZIONALE!$C105,"; ")</f>
        <v>Zona D6; 1,5≤d.f.≤3; Urb.Secondaria; </v>
      </c>
      <c r="AF124" s="81">
        <v>28.9</v>
      </c>
      <c r="AG124" s="82" t="str">
        <f>CONCATENATE(COMMERCIALE!$A105,"; ",COMMERCIALE!$B105,"; ",COMMERCIALE!$C105,"; ")</f>
        <v>Zona D6; 1,5≤d.f.≤3; Urb.Secondaria; </v>
      </c>
      <c r="AH124" s="83">
        <v>28.9</v>
      </c>
      <c r="AI124" s="84" t="str">
        <f>CONCATENATE(TURISMO!$A105,"; ",TURISMO!$B105,"; ",TURISMO!$C105,"; ")</f>
        <v>Zona D6; 1,5≤d.f.≤3; Urb.Secondaria; </v>
      </c>
      <c r="AJ124" s="85">
        <v>15.25</v>
      </c>
    </row>
    <row r="125" spans="27:36" ht="14.25">
      <c r="AA125" s="78" t="str">
        <f>CONCATENATE(RESIDENZIALE!$A106,"; ",RESIDENZIALE!$B106,"; ",RESIDENZIALE!$C106,"; ")</f>
        <v>Zona C2a; 1≤d.f.≤3; Urb.Primaria; </v>
      </c>
      <c r="AB125" s="79">
        <v>11.71</v>
      </c>
      <c r="AE125" s="80" t="str">
        <f>CONCATENATE(DIREZIONALE!$A106,"; ",DIREZIONALE!$B106,"; ",DIREZIONALE!$C106,"; ")</f>
        <v>Zona D6; d.f.≥3; Urb.Primaria; </v>
      </c>
      <c r="AF125" s="81">
        <v>21.17</v>
      </c>
      <c r="AG125" s="82" t="str">
        <f>CONCATENATE(COMMERCIALE!$A106,"; ",COMMERCIALE!$B106,"; ",COMMERCIALE!$C106,"; ")</f>
        <v>Zona D6; d.f.≥3; Urb.Primaria; </v>
      </c>
      <c r="AH125" s="83">
        <v>21.17</v>
      </c>
      <c r="AI125" s="84" t="str">
        <f>CONCATENATE(TURISMO!$A106,"; ",TURISMO!$B106,"; ",TURISMO!$C106,"; ")</f>
        <v>Zona D6; d.f.≥3; Urb.Primaria; </v>
      </c>
      <c r="AJ125" s="85">
        <v>12.06</v>
      </c>
    </row>
    <row r="126" spans="25:36" ht="14.25">
      <c r="Y126" s="92"/>
      <c r="AA126" s="78" t="str">
        <f>CONCATENATE(RESIDENZIALE!$A107,"; ",RESIDENZIALE!$B107,"; ",RESIDENZIALE!$C107,"; ")</f>
        <v>Zona C2a; 1≤d.f.≤3; Urb.Secondaria; </v>
      </c>
      <c r="AB126" s="79">
        <v>15</v>
      </c>
      <c r="AE126" s="80" t="str">
        <f>CONCATENATE(DIREZIONALE!$A107,"; ",DIREZIONALE!$B107,"; ",DIREZIONALE!$C107,"; ")</f>
        <v>Zona D6; d.f.≥3; Urb.Secondaria; </v>
      </c>
      <c r="AF126" s="81">
        <v>28.9</v>
      </c>
      <c r="AG126" s="82" t="str">
        <f>CONCATENATE(COMMERCIALE!$A107,"; ",COMMERCIALE!$B107,"; ",COMMERCIALE!$C107,"; ")</f>
        <v>Zona D6; d.f.≥3; Urb.Secondaria; </v>
      </c>
      <c r="AH126" s="83">
        <v>28.9</v>
      </c>
      <c r="AI126" s="84" t="str">
        <f>CONCATENATE(TURISMO!$A107,"; ",TURISMO!$B107,"; ",TURISMO!$C107,"; ")</f>
        <v>Zona D6; d.f.≥3; Urb.Secondaria; </v>
      </c>
      <c r="AJ126" s="85">
        <v>15.25</v>
      </c>
    </row>
    <row r="127" spans="25:36" ht="14.25">
      <c r="Y127" s="92"/>
      <c r="AA127" s="78" t="str">
        <f>CONCATENATE(RESIDENZIALE!$A108,"; ",RESIDENZIALE!$B108,"; ",RESIDENZIALE!$C108,"; ")</f>
        <v>Zona C2a; d.f.&lt;1; Urb.Primaria; </v>
      </c>
      <c r="AB127" s="79">
        <v>24.65</v>
      </c>
      <c r="AE127" s="80" t="str">
        <f>CONCATENATE(DIREZIONALE!$A108,"; ",DIREZIONALE!$B108,"; ",DIREZIONALE!$C108,"; ")</f>
        <v>Zona E; 1,5≤d.f.≤3; Urb.Primaria; </v>
      </c>
      <c r="AF127" s="81">
        <v>38.42</v>
      </c>
      <c r="AG127" s="82" t="str">
        <f>CONCATENATE(COMMERCIALE!$A108,"; ",COMMERCIALE!$B108,"; ",COMMERCIALE!$C108,"; ")</f>
        <v>Zona E; 1,5≤d.f.≤3; Urb.Primaria; </v>
      </c>
      <c r="AH127" s="83">
        <v>38.42</v>
      </c>
      <c r="AI127" s="84" t="str">
        <f>CONCATENATE(TURISMO!$A108,"; ",TURISMO!$B108,"; ",TURISMO!$C108,"; ")</f>
        <v>Zona E; 1,5≤d.f.≤3; Urb.Primaria; </v>
      </c>
      <c r="AJ127" s="85">
        <v>6.7</v>
      </c>
    </row>
    <row r="128" spans="27:36" ht="14.25">
      <c r="AA128" s="78" t="str">
        <f>CONCATENATE(RESIDENZIALE!$A109,"; ",RESIDENZIALE!$B109,"; ",RESIDENZIALE!$C109,"; ")</f>
        <v>Zona C2a; d.f.&lt;1; Urb.Secondaria; </v>
      </c>
      <c r="AB128" s="79">
        <v>15</v>
      </c>
      <c r="AE128" s="80" t="str">
        <f>CONCATENATE(DIREZIONALE!$A109,"; ",DIREZIONALE!$B109,"; ",DIREZIONALE!$C109,"; ")</f>
        <v>Zona E; 1,5≤d.f.≤3; Urb.Secondaria; </v>
      </c>
      <c r="AF128" s="81">
        <v>26.09</v>
      </c>
      <c r="AG128" s="82" t="str">
        <f>CONCATENATE(COMMERCIALE!$A109,"; ",COMMERCIALE!$B109,"; ",COMMERCIALE!$C109,"; ")</f>
        <v>Zona E; 1,5≤d.f.≤3; Urb.Secondaria; </v>
      </c>
      <c r="AH128" s="83">
        <v>26.09</v>
      </c>
      <c r="AI128" s="84" t="str">
        <f>CONCATENATE(TURISMO!$A109,"; ",TURISMO!$B109,"; ",TURISMO!$C109,"; ")</f>
        <v>Zona E; 1,5≤d.f.≤3; Urb.Secondaria; </v>
      </c>
      <c r="AJ128" s="85">
        <v>8.47</v>
      </c>
    </row>
    <row r="129" spans="27:36" ht="14.25">
      <c r="AA129" s="78" t="str">
        <f>CONCATENATE(RESIDENZIALE!$A110,"; ",RESIDENZIALE!$B110,"; ",RESIDENZIALE!$C110,"; ")</f>
        <v>Zona C2a; d.f.≥3; Urb.Primaria; </v>
      </c>
      <c r="AB129" s="79">
        <v>8.22</v>
      </c>
      <c r="AE129" s="80" t="str">
        <f>CONCATENATE(DIREZIONALE!$A110,"; ",DIREZIONALE!$B110,"; ",DIREZIONALE!$C110,"; ")</f>
        <v>Zona E; d.f.&lt;1,5; Urb.Primaria; </v>
      </c>
      <c r="AF129" s="81">
        <v>63.08</v>
      </c>
      <c r="AG129" s="82" t="str">
        <f>CONCATENATE(COMMERCIALE!$A110,"; ",COMMERCIALE!$B110,"; ",COMMERCIALE!$C110,"; ")</f>
        <v>Zona E; d.f.&lt;1,5; Urb.Primaria; </v>
      </c>
      <c r="AH129" s="83">
        <v>63.08</v>
      </c>
      <c r="AI129" s="84" t="str">
        <f>CONCATENATE(TURISMO!$A110,"; ",TURISMO!$B110,"; ",TURISMO!$C110,"; ")</f>
        <v>Zona E; d.f.&lt;1,5; Urb.Primaria; </v>
      </c>
      <c r="AJ129" s="85">
        <v>11.76</v>
      </c>
    </row>
    <row r="130" spans="27:36" ht="14.25">
      <c r="AA130" s="78" t="str">
        <f>CONCATENATE(RESIDENZIALE!$A111,"; ",RESIDENZIALE!$B111,"; ",RESIDENZIALE!$C111,"; ")</f>
        <v>Zona C2a; d.f.≥3; Urb.Secondaria; </v>
      </c>
      <c r="AB130" s="79">
        <v>15</v>
      </c>
      <c r="AE130" s="80" t="str">
        <f>CONCATENATE(DIREZIONALE!$A111,"; ",DIREZIONALE!$B111,"; ",DIREZIONALE!$C111,"; ")</f>
        <v>Zona E; d.f.&lt;1,5; Urb.Secondaria; </v>
      </c>
      <c r="AF130" s="81">
        <v>26.09</v>
      </c>
      <c r="AG130" s="82" t="str">
        <f>CONCATENATE(COMMERCIALE!$A111,"; ",COMMERCIALE!$B111,"; ",COMMERCIALE!$C111,"; ")</f>
        <v>Zona E; d.f.&lt;1,5; Urb.Secondaria; </v>
      </c>
      <c r="AH130" s="83">
        <v>26.09</v>
      </c>
      <c r="AI130" s="84" t="str">
        <f>CONCATENATE(TURISMO!$A111,"; ",TURISMO!$B111,"; ",TURISMO!$C111,"; ")</f>
        <v>Zona E; d.f.&lt;1,5; Urb.Secondaria; </v>
      </c>
      <c r="AJ130" s="85">
        <v>8.47</v>
      </c>
    </row>
    <row r="131" spans="27:36" ht="14.25">
      <c r="AA131" s="78" t="str">
        <f>CONCATENATE(RESIDENZIALE!$A112,"; ",RESIDENZIALE!$B112,"; ",RESIDENZIALE!$C112,"; ")</f>
        <v>Zona E; 1≤d.f.≤3; Urb.Primaria; </v>
      </c>
      <c r="AB131" s="79">
        <v>9.91</v>
      </c>
      <c r="AE131" s="80" t="str">
        <f>CONCATENATE(DIREZIONALE!$A112,"; ",DIREZIONALE!$B112,"; ",DIREZIONALE!$C112,"; ")</f>
        <v>Zona F; 1,5≤d.f.≤3; Urb.Primaria; </v>
      </c>
      <c r="AF131" s="81">
        <v>35.47</v>
      </c>
      <c r="AG131" s="82" t="str">
        <f>CONCATENATE(COMMERCIALE!$A112,"; ",COMMERCIALE!$B112,"; ",COMMERCIALE!$C112,"; ")</f>
        <v>Zona F; 1,5≤d.f.≤3; Urb.Primaria; </v>
      </c>
      <c r="AH131" s="83">
        <v>35.47</v>
      </c>
      <c r="AI131" s="84" t="str">
        <f>CONCATENATE(TURISMO!$A112,"; ",TURISMO!$B112,"; ",TURISMO!$C112,"; ")</f>
        <v>Zona F; 1,5≤d.f.≤3; Urb.Primaria; </v>
      </c>
      <c r="AJ131" s="85">
        <v>10.05</v>
      </c>
    </row>
    <row r="132" spans="25:36" ht="14.25">
      <c r="Y132" s="92"/>
      <c r="AA132" s="78" t="str">
        <f>CONCATENATE(RESIDENZIALE!$A113,"; ",RESIDENZIALE!$B113,"; ",RESIDENZIALE!$C113,"; ")</f>
        <v>Zona E; 1≤d.f.≤3; Urb.Secondaria; </v>
      </c>
      <c r="AB132" s="79">
        <v>12.69</v>
      </c>
      <c r="AE132" s="80" t="str">
        <f>CONCATENATE(DIREZIONALE!$A113,"; ",DIREZIONALE!$B113,"; ",DIREZIONALE!$C113,"; ")</f>
        <v>Zona F; 1,5≤d.f.≤3; Urb.Secondaria; </v>
      </c>
      <c r="AF132" s="81">
        <v>24.09</v>
      </c>
      <c r="AG132" s="82" t="str">
        <f>CONCATENATE(COMMERCIALE!$A113,"; ",COMMERCIALE!$B113,"; ",COMMERCIALE!$C113,"; ")</f>
        <v>Zona F; 1,5≤d.f.≤3; Urb.Secondaria; </v>
      </c>
      <c r="AH132" s="83">
        <v>24.09</v>
      </c>
      <c r="AI132" s="84" t="str">
        <f>CONCATENATE(TURISMO!$A113,"; ",TURISMO!$B113,"; ",TURISMO!$C113,"; ")</f>
        <v>Zona F; 1,5≤d.f.≤3; Urb.Secondaria; </v>
      </c>
      <c r="AJ132" s="85">
        <v>12.71</v>
      </c>
    </row>
    <row r="133" spans="25:36" ht="14.25">
      <c r="Y133" s="92"/>
      <c r="AA133" s="78" t="str">
        <f>CONCATENATE(RESIDENZIALE!$A114,"; ",RESIDENZIALE!$B114,"; ",RESIDENZIALE!$C114,"; ")</f>
        <v>Zona E; d.f.&lt;1; Urb.Primaria; </v>
      </c>
      <c r="AB133" s="79">
        <v>20.86</v>
      </c>
      <c r="AD133" s="1"/>
      <c r="AE133" s="80" t="str">
        <f>CONCATENATE(DIREZIONALE!$A114,"; ",DIREZIONALE!$B114,"; ",DIREZIONALE!$C114,"; ")</f>
        <v>Zona F; d.f.&lt;1,5; Urb.Primaria; </v>
      </c>
      <c r="AF133" s="81">
        <v>58.22</v>
      </c>
      <c r="AG133" s="82" t="str">
        <f>CONCATENATE(COMMERCIALE!$A114,"; ",COMMERCIALE!$B114,"; ",COMMERCIALE!$C114,"; ")</f>
        <v>Zona F; d.f.&lt;1,5; Urb.Primaria; </v>
      </c>
      <c r="AH133" s="83">
        <v>58.22</v>
      </c>
      <c r="AI133" s="84" t="str">
        <f>CONCATENATE(TURISMO!$A114,"; ",TURISMO!$B114,"; ",TURISMO!$C114,"; ")</f>
        <v>Zona F; d.f.&lt;1,5; Urb.Primaria; </v>
      </c>
      <c r="AJ133" s="85">
        <v>10.05</v>
      </c>
    </row>
    <row r="134" spans="27:36" ht="14.25">
      <c r="AA134" s="78" t="str">
        <f>CONCATENATE(RESIDENZIALE!$A115,"; ",RESIDENZIALE!$B115,"; ",RESIDENZIALE!$C115,"; ")</f>
        <v>Zona E; d.f.&lt;1; Urb.Secondaria; </v>
      </c>
      <c r="AB134" s="79">
        <v>12.69</v>
      </c>
      <c r="AD134" s="1"/>
      <c r="AE134" s="211" t="str">
        <f>CONCATENATE(DIREZIONALE!$A115,"; ",DIREZIONALE!$B115,"; ",DIREZIONALE!$C115,"; ")</f>
        <v>Zona F; d.f.&lt;1,5; Urb.Secondaria; </v>
      </c>
      <c r="AF134" s="212">
        <v>24.09</v>
      </c>
      <c r="AG134" s="102" t="str">
        <f>CONCATENATE(COMMERCIALE!$A115,"; ",COMMERCIALE!$B115,"; ",COMMERCIALE!$C115,"; ")</f>
        <v>Zona F; d.f.&lt;1,5; Urb.Secondaria; </v>
      </c>
      <c r="AH134" s="103">
        <v>24.09</v>
      </c>
      <c r="AI134" s="104" t="str">
        <f>CONCATENATE(TURISMO!$A115,"; ",TURISMO!$B115,"; ",TURISMO!$C115,"; ")</f>
        <v>Zona F; d.f.&lt;1,5; Urb.Secondaria; </v>
      </c>
      <c r="AJ134" s="105">
        <v>12.71</v>
      </c>
    </row>
    <row r="135" spans="27:38" ht="14.25">
      <c r="AA135" s="78" t="str">
        <f>CONCATENATE(RESIDENZIALE!$A116,"; ",RESIDENZIALE!$B116,"; ",RESIDENZIALE!$C116,"; ")</f>
        <v>Zona E; Impr. Agr. NON a titolo principale; Urb.Primaria; </v>
      </c>
      <c r="AB135" s="79">
        <v>10.43</v>
      </c>
      <c r="AD135" s="1"/>
      <c r="AH135" s="101"/>
      <c r="AI135" s="101"/>
      <c r="AJ135" s="101"/>
      <c r="AK135" s="101"/>
      <c r="AL135" s="101"/>
    </row>
    <row r="136" spans="27:36" ht="14.25">
      <c r="AA136" s="106" t="str">
        <f>CONCATENATE(RESIDENZIALE!$A117,"; ",RESIDENZIALE!$B117,"; ",RESIDENZIALE!$C117,"; ")</f>
        <v>Zona E; Impr. Agr. NON a titolo principale; Urb.Secondaria; </v>
      </c>
      <c r="AB136" s="107">
        <v>6.35</v>
      </c>
      <c r="AD136" s="1"/>
      <c r="AI136" s="101"/>
      <c r="AJ136" s="101"/>
    </row>
    <row r="137" spans="28:36" ht="14.25">
      <c r="AB137" s="100"/>
      <c r="AD137" s="1"/>
      <c r="AI137" s="101"/>
      <c r="AJ137" s="101"/>
    </row>
    <row r="138" spans="26:36" ht="14.25">
      <c r="Z138" s="17"/>
      <c r="AA138" s="17"/>
      <c r="AB138" s="369"/>
      <c r="AC138" s="17"/>
      <c r="AD138" s="1"/>
      <c r="AI138" s="101"/>
      <c r="AJ138" s="101"/>
    </row>
    <row r="139" spans="26:36" ht="14.25">
      <c r="Z139" s="17"/>
      <c r="AA139" s="369"/>
      <c r="AB139" s="369"/>
      <c r="AC139" s="17"/>
      <c r="AD139" s="1"/>
      <c r="AI139" s="101"/>
      <c r="AJ139" s="101"/>
    </row>
    <row r="140" spans="26:36" ht="14.25">
      <c r="Z140" s="17"/>
      <c r="AA140" s="369"/>
      <c r="AB140" s="369"/>
      <c r="AC140" s="17"/>
      <c r="AD140" s="1"/>
      <c r="AI140" s="101"/>
      <c r="AJ140" s="101"/>
    </row>
    <row r="141" spans="26:36" ht="18">
      <c r="Z141" s="374"/>
      <c r="AA141" s="17"/>
      <c r="AB141" s="369"/>
      <c r="AC141" s="17"/>
      <c r="AD141" s="1"/>
      <c r="AI141" s="101"/>
      <c r="AJ141" s="101"/>
    </row>
    <row r="142" spans="26:36" ht="14.25">
      <c r="Z142" s="17"/>
      <c r="AA142" s="17"/>
      <c r="AB142" s="369"/>
      <c r="AC142" s="17"/>
      <c r="AD142" s="1"/>
      <c r="AI142" s="101"/>
      <c r="AJ142" s="101"/>
    </row>
    <row r="143" spans="26:36" ht="14.25">
      <c r="Z143" s="17"/>
      <c r="AA143" s="17"/>
      <c r="AB143" s="369"/>
      <c r="AC143" s="17"/>
      <c r="AD143" s="1"/>
      <c r="AI143" s="101"/>
      <c r="AJ143" s="101"/>
    </row>
    <row r="144" spans="26:36" ht="14.25">
      <c r="Z144" s="17"/>
      <c r="AA144" s="17"/>
      <c r="AB144" s="369"/>
      <c r="AC144" s="17"/>
      <c r="AD144" s="1"/>
      <c r="AI144" s="101"/>
      <c r="AJ144" s="101"/>
    </row>
    <row r="145" spans="30:36" ht="14.25">
      <c r="AD145" s="1"/>
      <c r="AI145" s="101"/>
      <c r="AJ145" s="101"/>
    </row>
    <row r="146" spans="30:36" ht="14.25">
      <c r="AD146" s="1"/>
      <c r="AI146" s="101"/>
      <c r="AJ146" s="101"/>
    </row>
  </sheetData>
  <sheetProtection password="EB2D" sheet="1" selectLockedCells="1"/>
  <mergeCells count="55">
    <mergeCell ref="E68:F68"/>
    <mergeCell ref="U68:V68"/>
    <mergeCell ref="E70:F70"/>
    <mergeCell ref="U70:V70"/>
    <mergeCell ref="U44:V44"/>
    <mergeCell ref="E56:F56"/>
    <mergeCell ref="I56:J56"/>
    <mergeCell ref="M56:N56"/>
    <mergeCell ref="Q56:R56"/>
    <mergeCell ref="U56:V56"/>
    <mergeCell ref="E44:F44"/>
    <mergeCell ref="I44:J44"/>
    <mergeCell ref="M44:N44"/>
    <mergeCell ref="Q44:R44"/>
    <mergeCell ref="U20:V20"/>
    <mergeCell ref="E32:F32"/>
    <mergeCell ref="I32:J32"/>
    <mergeCell ref="M32:N32"/>
    <mergeCell ref="Q32:R32"/>
    <mergeCell ref="U32:V32"/>
    <mergeCell ref="E20:F20"/>
    <mergeCell ref="I20:J20"/>
    <mergeCell ref="M20:N20"/>
    <mergeCell ref="Q20:R20"/>
    <mergeCell ref="A15:D15"/>
    <mergeCell ref="E15:R16"/>
    <mergeCell ref="U8:V8"/>
    <mergeCell ref="S15:X15"/>
    <mergeCell ref="B18:D18"/>
    <mergeCell ref="E18:O18"/>
    <mergeCell ref="B9:C9"/>
    <mergeCell ref="U9:V9"/>
    <mergeCell ref="B11:C11"/>
    <mergeCell ref="E11:O11"/>
    <mergeCell ref="U11:V11"/>
    <mergeCell ref="P77:W81"/>
    <mergeCell ref="A2:D2"/>
    <mergeCell ref="E2:R3"/>
    <mergeCell ref="S2:X2"/>
    <mergeCell ref="B5:C5"/>
    <mergeCell ref="E5:O5"/>
    <mergeCell ref="B7:C8"/>
    <mergeCell ref="E7:O7"/>
    <mergeCell ref="U7:V7"/>
    <mergeCell ref="E8:O8"/>
    <mergeCell ref="B72:C72"/>
    <mergeCell ref="E72:F72"/>
    <mergeCell ref="U72:V72"/>
    <mergeCell ref="E74:F74"/>
    <mergeCell ref="U74:V74"/>
    <mergeCell ref="B82:O82"/>
    <mergeCell ref="P82:W82"/>
    <mergeCell ref="B76:O76"/>
    <mergeCell ref="P76:W76"/>
    <mergeCell ref="B77:O81"/>
  </mergeCells>
  <dataValidations count="8">
    <dataValidation allowBlank="1" showErrorMessage="1" promptTitle="Zona terr. omog." errorTitle="Dato errato" error="Attenzione!! E' stato immesso un dato errato" sqref="P11"/>
    <dataValidation type="list" allowBlank="1" showInputMessage="1" showErrorMessage="1" errorTitle="Dato errato" error="Attenzione!! E' stato immesso un dato errato" sqref="G20 W56 S56 O56 K56 G56 W44 S44 O44 K44 G44 W32 S32 O32 K32 G32 W20 S20 O20 K20">
      <formula1>'ONERI (foglio 4)'!#REF!</formula1>
    </dataValidation>
    <dataValidation type="list" allowBlank="1" showInputMessage="1" showErrorMessage="1" errorTitle="Dato errato" error="Attenzione!! E' stato immesso un dato errato" sqref="S68 S70">
      <formula1>'ONERI (foglio 4)'!#REF!</formula1>
    </dataValidation>
    <dataValidation type="list" allowBlank="1" showInputMessage="1" showErrorMessage="1" errorTitle="Dato errato" error="Attenzione!! E' stato immesso un dato errato" sqref="E18:O18">
      <formula1>'ONERI (foglio 4)'!#REF!</formula1>
    </dataValidation>
    <dataValidation type="list" allowBlank="1" showErrorMessage="1" promptTitle="Destinazione d'uso" prompt="Le descrizioni ammesse sono le seguenti:&#10;&#10;RESIDENZIALE&#10;AGRICOLTURA&#10;DIREZIONALE&#10;COMMERCIALE&#10;TURISMO&#10;ARTIGIANATO&#10;INDUSTRIA&#10;&#10;(Selezionare la destinazione dal menù a tendina)" errorTitle="Dato errato" error="Attenzione!! E' stato immesso un dato errato" sqref="E5:P5">
      <formula1>$Z$21:$Z$27</formula1>
    </dataValidation>
    <dataValidation type="list" allowBlank="1" showErrorMessage="1" promptTitle="Zona terr. omog." errorTitle="Dato errato" error="Attenzione!! E' stato immesso un dato errato" sqref="E8:O8">
      <formula1>IF($E$5="RESIDENZIALE",AA21:AA136,IF($E5="AGRICOLTURA",AC21:AC80,IF($E$5="DIREZIONALE",AE21:AE134,IF($E$5="COMMERCIALE",AG21:AG134,IF($E$5="TURISMO",AI21:AI134,IF($E$5="ARTIGIANATO",AK21:AK80,IF($E$5="INDUSTRIA",AN21:AN80)))))))</formula1>
    </dataValidation>
    <dataValidation type="list" allowBlank="1" showErrorMessage="1" promptTitle="Zona terr. omog." errorTitle="Dato errato" error="Attenzione!! E' stato immesso un dato errato" sqref="E7:O7">
      <formula1>IF($E$5="RESIDENZIALE",AA21:AA136,IF($E5="AGRICOLTURA",AC21:AC80,IF($E$5="DIREZIONALE",AE21:AE134,IF($E$5="COMMERCIALE",AG21:AG134,IF($E$5="TURISMO",AI21:AI134,IF($E$5="ARTIGIANATO",AK21:AK80,IF($E$5="INDUSTRIA",AN21:AN80)))))))</formula1>
    </dataValidation>
    <dataValidation type="list" allowBlank="1" showErrorMessage="1" promptTitle="Zona terr. omog." errorTitle="Dato errato" error="Attenzione!! E' stato immesso un dato errato" sqref="E11:O11">
      <formula1>IF($B$11="MONETIZZAZIONE STANDARD",$AQ$21:$AQ$23,)</formula1>
    </dataValidation>
  </dataValidations>
  <printOptions horizontalCentered="1"/>
  <pageMargins left="0.3937007874015748" right="0.3937007874015748" top="1.1811023622047245" bottom="0.9055118110236221" header="0.5905511811023623" footer="0.31496062992125984"/>
  <pageSetup horizontalDpi="300" verticalDpi="300" orientation="landscape" paperSize="9" scale="68" r:id="rId4"/>
  <headerFooter alignWithMargins="0">
    <oddHeader>&amp;C&amp;"Arial,Grassetto"&amp;14CONTRIBUTO CONCESSORIO
DETERMINAZIONE DEGLI ONERI DI URBANIZZAZIONE&amp;R&amp;"Arial,Corsivo" release 2.0</oddHeader>
    <oddFooter>&amp;L&amp;D&amp;C&amp;9Comune di MIRANO - 3° Settore - Pianificazione, Uso e Tutela del Territorio
Servizio Edilizia Privata
C.F. 82002010278 - P.I. 00649390275
Segreteria: tel. +39-041-57.98.456/467/481 fax +39-041-57.98.410&amp;R&amp;P di &amp;N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0">
    <tabColor indexed="31"/>
  </sheetPr>
  <dimension ref="A1:AF279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2.7109375" style="1" customWidth="1"/>
    <col min="2" max="2" width="35.7109375" style="1" customWidth="1"/>
    <col min="3" max="3" width="4.7109375" style="1" customWidth="1"/>
    <col min="4" max="4" width="4.421875" style="1" customWidth="1"/>
    <col min="5" max="5" width="1.28515625" style="1" customWidth="1"/>
    <col min="6" max="7" width="8.28125" style="1" customWidth="1"/>
    <col min="8" max="8" width="1.28515625" style="1" customWidth="1"/>
    <col min="9" max="10" width="8.28125" style="1" customWidth="1"/>
    <col min="11" max="11" width="1.28515625" style="1" customWidth="1"/>
    <col min="12" max="13" width="8.28125" style="1" customWidth="1"/>
    <col min="14" max="14" width="1.28515625" style="1" customWidth="1"/>
    <col min="15" max="16" width="8.28125" style="1" customWidth="1"/>
    <col min="17" max="17" width="1.28515625" style="21" customWidth="1"/>
    <col min="18" max="18" width="8.28125" style="1" customWidth="1"/>
    <col min="19" max="19" width="8.57421875" style="1" customWidth="1"/>
    <col min="20" max="20" width="2.8515625" style="1" customWidth="1"/>
    <col min="21" max="21" width="10.7109375" style="1" hidden="1" customWidth="1"/>
    <col min="22" max="22" width="23.00390625" style="1" hidden="1" customWidth="1"/>
    <col min="23" max="23" width="19.8515625" style="1" hidden="1" customWidth="1"/>
    <col min="24" max="24" width="16.28125" style="1" hidden="1" customWidth="1"/>
    <col min="25" max="25" width="21.421875" style="1" hidden="1" customWidth="1"/>
    <col min="26" max="26" width="32.28125" style="1" hidden="1" customWidth="1"/>
    <col min="27" max="27" width="22.00390625" style="1" hidden="1" customWidth="1"/>
    <col min="28" max="30" width="10.7109375" style="1" hidden="1" customWidth="1"/>
    <col min="31" max="31" width="9.28125" style="1" hidden="1" customWidth="1"/>
    <col min="32" max="32" width="8.28125" style="1" hidden="1" customWidth="1"/>
    <col min="33" max="40" width="9.140625" style="1" hidden="1" customWidth="1"/>
    <col min="41" max="52" width="9.140625" style="1" customWidth="1"/>
    <col min="53" max="53" width="5.57421875" style="1" customWidth="1"/>
    <col min="54" max="16384" width="9.140625" style="1" customWidth="1"/>
  </cols>
  <sheetData>
    <row r="1" spans="1:20" ht="15" customHeight="1" thickBot="1">
      <c r="A1" s="17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8"/>
      <c r="R1" s="18"/>
      <c r="S1" s="18"/>
      <c r="T1" s="18"/>
    </row>
    <row r="2" spans="1:20" ht="15" thickBot="1">
      <c r="A2" s="470" t="s">
        <v>84</v>
      </c>
      <c r="B2" s="470"/>
      <c r="C2" s="456" t="s">
        <v>114</v>
      </c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8"/>
      <c r="O2" s="537"/>
      <c r="P2" s="537"/>
      <c r="Q2" s="537"/>
      <c r="R2" s="537"/>
      <c r="S2" s="537"/>
      <c r="T2" s="537"/>
    </row>
    <row r="3" spans="1:20" ht="8.25" customHeight="1" thickBot="1" thickTop="1">
      <c r="A3" s="322"/>
      <c r="B3" s="323"/>
      <c r="C3" s="459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1"/>
      <c r="O3" s="324"/>
      <c r="P3" s="265"/>
      <c r="Q3" s="265"/>
      <c r="R3" s="265"/>
      <c r="S3" s="265"/>
      <c r="T3" s="6"/>
    </row>
    <row r="4" spans="1:20" ht="9.75" customHeight="1" thickBot="1">
      <c r="A4" s="285"/>
      <c r="B4" s="272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75"/>
      <c r="P4" s="275"/>
      <c r="Q4" s="275"/>
      <c r="R4" s="275"/>
      <c r="S4" s="275"/>
      <c r="T4" s="289"/>
    </row>
    <row r="5" spans="1:27" ht="16.5" customHeight="1" thickTop="1">
      <c r="A5" s="285"/>
      <c r="B5" s="320" t="s">
        <v>115</v>
      </c>
      <c r="C5" s="272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89"/>
      <c r="V5" s="196"/>
      <c r="W5" s="559" t="s">
        <v>143</v>
      </c>
      <c r="X5" s="560"/>
      <c r="Y5" s="560"/>
      <c r="Z5" s="561"/>
      <c r="AA5" s="182"/>
    </row>
    <row r="6" spans="1:30" ht="16.5" customHeight="1" thickBot="1">
      <c r="A6" s="285"/>
      <c r="B6" s="321" t="s">
        <v>109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88"/>
      <c r="R6" s="272"/>
      <c r="S6" s="272"/>
      <c r="T6" s="289"/>
      <c r="V6" s="196"/>
      <c r="W6" s="171" t="s">
        <v>129</v>
      </c>
      <c r="X6" s="171" t="s">
        <v>130</v>
      </c>
      <c r="Y6" s="171" t="s">
        <v>163</v>
      </c>
      <c r="Z6" s="177" t="s">
        <v>131</v>
      </c>
      <c r="AA6" s="171" t="s">
        <v>166</v>
      </c>
      <c r="AB6" s="177" t="s">
        <v>164</v>
      </c>
      <c r="AC6" s="171" t="s">
        <v>167</v>
      </c>
      <c r="AD6" s="177" t="s">
        <v>164</v>
      </c>
    </row>
    <row r="7" spans="1:30" ht="15.75" customHeight="1" thickTop="1">
      <c r="A7" s="285"/>
      <c r="B7" s="272"/>
      <c r="C7" s="272"/>
      <c r="D7" s="272"/>
      <c r="E7" s="272"/>
      <c r="F7" s="532" t="s">
        <v>369</v>
      </c>
      <c r="G7" s="532"/>
      <c r="H7" s="174"/>
      <c r="I7" s="532" t="s">
        <v>370</v>
      </c>
      <c r="J7" s="532"/>
      <c r="K7" s="170"/>
      <c r="L7" s="532" t="s">
        <v>371</v>
      </c>
      <c r="M7" s="532"/>
      <c r="N7" s="170"/>
      <c r="O7" s="532" t="s">
        <v>372</v>
      </c>
      <c r="P7" s="532"/>
      <c r="Q7" s="170"/>
      <c r="R7" s="532" t="s">
        <v>373</v>
      </c>
      <c r="S7" s="532"/>
      <c r="T7" s="289"/>
      <c r="V7" s="197"/>
      <c r="W7" s="171" t="s">
        <v>146</v>
      </c>
      <c r="X7" s="171" t="s">
        <v>132</v>
      </c>
      <c r="Y7" s="171" t="s">
        <v>177</v>
      </c>
      <c r="Z7" s="177">
        <v>0</v>
      </c>
      <c r="AA7" s="171" t="s">
        <v>175</v>
      </c>
      <c r="AB7" s="181">
        <v>2</v>
      </c>
      <c r="AC7" s="171" t="s">
        <v>168</v>
      </c>
      <c r="AD7" s="181">
        <v>2</v>
      </c>
    </row>
    <row r="8" spans="1:30" ht="15.75" customHeight="1">
      <c r="A8" s="285"/>
      <c r="B8" s="272"/>
      <c r="C8" s="272"/>
      <c r="D8" s="272"/>
      <c r="E8" s="272"/>
      <c r="F8" s="299" t="s">
        <v>112</v>
      </c>
      <c r="G8" s="299" t="s">
        <v>113</v>
      </c>
      <c r="H8" s="299"/>
      <c r="I8" s="299" t="s">
        <v>112</v>
      </c>
      <c r="J8" s="299" t="s">
        <v>113</v>
      </c>
      <c r="K8" s="299"/>
      <c r="L8" s="299" t="s">
        <v>112</v>
      </c>
      <c r="M8" s="299" t="s">
        <v>113</v>
      </c>
      <c r="N8" s="299"/>
      <c r="O8" s="299" t="s">
        <v>112</v>
      </c>
      <c r="P8" s="299" t="s">
        <v>113</v>
      </c>
      <c r="Q8" s="299"/>
      <c r="R8" s="299" t="s">
        <v>112</v>
      </c>
      <c r="S8" s="299" t="s">
        <v>113</v>
      </c>
      <c r="T8" s="289"/>
      <c r="V8" s="172" t="s">
        <v>124</v>
      </c>
      <c r="W8" s="171" t="s">
        <v>156</v>
      </c>
      <c r="X8" s="171" t="s">
        <v>142</v>
      </c>
      <c r="Y8" s="171" t="s">
        <v>178</v>
      </c>
      <c r="Z8" s="177">
        <v>50</v>
      </c>
      <c r="AA8" s="171" t="s">
        <v>180</v>
      </c>
      <c r="AB8" s="181">
        <v>3</v>
      </c>
      <c r="AC8" s="171" t="s">
        <v>172</v>
      </c>
      <c r="AD8" s="181">
        <v>4</v>
      </c>
    </row>
    <row r="9" spans="1:30" ht="15.75" customHeight="1">
      <c r="A9" s="285"/>
      <c r="B9" s="59" t="s">
        <v>96</v>
      </c>
      <c r="C9" s="59"/>
      <c r="D9" s="310" t="s">
        <v>108</v>
      </c>
      <c r="E9" s="291"/>
      <c r="F9" s="311"/>
      <c r="G9" s="312"/>
      <c r="H9" s="300"/>
      <c r="I9" s="311"/>
      <c r="J9" s="312"/>
      <c r="K9" s="300"/>
      <c r="L9" s="311"/>
      <c r="M9" s="312"/>
      <c r="N9" s="300"/>
      <c r="O9" s="311"/>
      <c r="P9" s="312"/>
      <c r="Q9" s="300"/>
      <c r="R9" s="311"/>
      <c r="S9" s="312"/>
      <c r="T9" s="289"/>
      <c r="V9" s="178">
        <v>0</v>
      </c>
      <c r="W9" s="171" t="s">
        <v>148</v>
      </c>
      <c r="X9" s="171" t="s">
        <v>134</v>
      </c>
      <c r="Y9" s="171" t="s">
        <v>162</v>
      </c>
      <c r="Z9" s="177">
        <v>10</v>
      </c>
      <c r="AA9" s="171" t="s">
        <v>176</v>
      </c>
      <c r="AB9" s="181">
        <v>2</v>
      </c>
      <c r="AC9" s="171" t="s">
        <v>169</v>
      </c>
      <c r="AD9" s="181">
        <v>2.5</v>
      </c>
    </row>
    <row r="10" spans="1:30" ht="15.75" customHeight="1">
      <c r="A10" s="285"/>
      <c r="B10" s="59" t="s">
        <v>97</v>
      </c>
      <c r="C10" s="59"/>
      <c r="D10" s="310" t="s">
        <v>108</v>
      </c>
      <c r="E10" s="291"/>
      <c r="F10" s="311"/>
      <c r="G10" s="312"/>
      <c r="H10" s="300"/>
      <c r="I10" s="311"/>
      <c r="J10" s="312"/>
      <c r="K10" s="300"/>
      <c r="L10" s="311"/>
      <c r="M10" s="312"/>
      <c r="N10" s="300"/>
      <c r="O10" s="311"/>
      <c r="P10" s="312"/>
      <c r="Q10" s="300"/>
      <c r="R10" s="311"/>
      <c r="S10" s="312"/>
      <c r="T10" s="289"/>
      <c r="V10" s="179">
        <v>10</v>
      </c>
      <c r="W10" s="171" t="s">
        <v>149</v>
      </c>
      <c r="X10" s="171" t="s">
        <v>135</v>
      </c>
      <c r="Y10" s="171" t="s">
        <v>177</v>
      </c>
      <c r="Z10" s="177">
        <v>15</v>
      </c>
      <c r="AA10" s="369"/>
      <c r="AB10" s="94"/>
      <c r="AC10" s="369"/>
      <c r="AD10" s="94"/>
    </row>
    <row r="11" spans="1:26" ht="15.75" customHeight="1">
      <c r="A11" s="285"/>
      <c r="B11" s="59" t="s">
        <v>98</v>
      </c>
      <c r="C11" s="59"/>
      <c r="D11" s="310" t="s">
        <v>108</v>
      </c>
      <c r="E11" s="291"/>
      <c r="F11" s="311"/>
      <c r="G11" s="312"/>
      <c r="H11" s="300"/>
      <c r="I11" s="311"/>
      <c r="J11" s="312"/>
      <c r="K11" s="300"/>
      <c r="L11" s="311"/>
      <c r="M11" s="312"/>
      <c r="N11" s="300"/>
      <c r="O11" s="311"/>
      <c r="P11" s="312"/>
      <c r="Q11" s="300"/>
      <c r="R11" s="311"/>
      <c r="S11" s="312"/>
      <c r="T11" s="289"/>
      <c r="V11" s="179">
        <v>20</v>
      </c>
      <c r="W11" s="171" t="s">
        <v>150</v>
      </c>
      <c r="X11" s="171" t="s">
        <v>136</v>
      </c>
      <c r="Y11" s="171" t="s">
        <v>179</v>
      </c>
      <c r="Z11" s="177">
        <v>20</v>
      </c>
    </row>
    <row r="12" spans="1:26" ht="15.75" customHeight="1">
      <c r="A12" s="285"/>
      <c r="B12" s="59" t="s">
        <v>99</v>
      </c>
      <c r="C12" s="59"/>
      <c r="D12" s="310" t="s">
        <v>108</v>
      </c>
      <c r="E12" s="291"/>
      <c r="F12" s="311"/>
      <c r="G12" s="312"/>
      <c r="H12" s="300"/>
      <c r="I12" s="311"/>
      <c r="J12" s="312"/>
      <c r="K12" s="300"/>
      <c r="L12" s="311"/>
      <c r="M12" s="312"/>
      <c r="N12" s="300"/>
      <c r="O12" s="311"/>
      <c r="P12" s="312"/>
      <c r="Q12" s="300"/>
      <c r="R12" s="311"/>
      <c r="S12" s="312"/>
      <c r="T12" s="289"/>
      <c r="V12" s="179">
        <v>30</v>
      </c>
      <c r="W12" s="171" t="s">
        <v>151</v>
      </c>
      <c r="X12" s="171" t="s">
        <v>137</v>
      </c>
      <c r="Y12" s="171" t="s">
        <v>179</v>
      </c>
      <c r="Z12" s="177">
        <v>25</v>
      </c>
    </row>
    <row r="13" spans="1:26" ht="15.75" customHeight="1">
      <c r="A13" s="285"/>
      <c r="B13" s="59" t="s">
        <v>100</v>
      </c>
      <c r="C13" s="59"/>
      <c r="D13" s="310" t="s">
        <v>108</v>
      </c>
      <c r="E13" s="291"/>
      <c r="F13" s="311"/>
      <c r="G13" s="312"/>
      <c r="H13" s="300"/>
      <c r="I13" s="311"/>
      <c r="J13" s="312"/>
      <c r="K13" s="300"/>
      <c r="L13" s="311"/>
      <c r="M13" s="312"/>
      <c r="N13" s="300"/>
      <c r="O13" s="311"/>
      <c r="P13" s="312"/>
      <c r="Q13" s="300"/>
      <c r="R13" s="311"/>
      <c r="S13" s="312"/>
      <c r="T13" s="289"/>
      <c r="V13" s="179">
        <v>40</v>
      </c>
      <c r="W13" s="171" t="s">
        <v>152</v>
      </c>
      <c r="X13" s="171" t="s">
        <v>138</v>
      </c>
      <c r="Y13" s="171" t="s">
        <v>179</v>
      </c>
      <c r="Z13" s="177">
        <v>30</v>
      </c>
    </row>
    <row r="14" spans="1:26" ht="15.75" customHeight="1">
      <c r="A14" s="285"/>
      <c r="B14" s="59" t="s">
        <v>101</v>
      </c>
      <c r="C14" s="59"/>
      <c r="D14" s="310" t="s">
        <v>108</v>
      </c>
      <c r="E14" s="291"/>
      <c r="F14" s="311"/>
      <c r="G14" s="312"/>
      <c r="H14" s="300"/>
      <c r="I14" s="311"/>
      <c r="J14" s="312"/>
      <c r="K14" s="300"/>
      <c r="L14" s="311"/>
      <c r="M14" s="312"/>
      <c r="N14" s="300"/>
      <c r="O14" s="311"/>
      <c r="P14" s="312"/>
      <c r="Q14" s="300"/>
      <c r="R14" s="311"/>
      <c r="S14" s="312"/>
      <c r="T14" s="289"/>
      <c r="V14" s="180">
        <v>50</v>
      </c>
      <c r="W14" s="171" t="s">
        <v>153</v>
      </c>
      <c r="X14" s="171" t="s">
        <v>139</v>
      </c>
      <c r="Y14" s="171" t="s">
        <v>179</v>
      </c>
      <c r="Z14" s="177">
        <v>35</v>
      </c>
    </row>
    <row r="15" spans="1:26" ht="15.75" customHeight="1">
      <c r="A15" s="285"/>
      <c r="B15" s="59" t="s">
        <v>102</v>
      </c>
      <c r="C15" s="59"/>
      <c r="D15" s="310" t="s">
        <v>108</v>
      </c>
      <c r="E15" s="291"/>
      <c r="F15" s="311"/>
      <c r="G15" s="312"/>
      <c r="H15" s="300"/>
      <c r="I15" s="311"/>
      <c r="J15" s="312"/>
      <c r="K15" s="300"/>
      <c r="L15" s="311"/>
      <c r="M15" s="312"/>
      <c r="N15" s="300"/>
      <c r="O15" s="311"/>
      <c r="P15" s="312"/>
      <c r="Q15" s="300"/>
      <c r="R15" s="311"/>
      <c r="S15" s="312"/>
      <c r="T15" s="289"/>
      <c r="U15" s="387"/>
      <c r="W15" s="171" t="s">
        <v>154</v>
      </c>
      <c r="X15" s="171" t="s">
        <v>140</v>
      </c>
      <c r="Y15" s="171" t="s">
        <v>178</v>
      </c>
      <c r="Z15" s="177">
        <v>40</v>
      </c>
    </row>
    <row r="16" spans="1:26" ht="15.75" customHeight="1" thickBot="1">
      <c r="A16" s="285"/>
      <c r="B16" s="59" t="s">
        <v>91</v>
      </c>
      <c r="C16" s="59"/>
      <c r="D16" s="310" t="s">
        <v>108</v>
      </c>
      <c r="E16" s="291"/>
      <c r="F16" s="313"/>
      <c r="G16" s="314"/>
      <c r="H16" s="300"/>
      <c r="I16" s="313"/>
      <c r="J16" s="314"/>
      <c r="K16" s="300"/>
      <c r="L16" s="313"/>
      <c r="M16" s="314"/>
      <c r="N16" s="300"/>
      <c r="O16" s="313"/>
      <c r="P16" s="314"/>
      <c r="Q16" s="300"/>
      <c r="R16" s="313"/>
      <c r="S16" s="314"/>
      <c r="T16" s="289"/>
      <c r="W16" s="171" t="s">
        <v>155</v>
      </c>
      <c r="X16" s="171" t="s">
        <v>141</v>
      </c>
      <c r="Y16" s="171" t="s">
        <v>178</v>
      </c>
      <c r="Z16" s="177">
        <v>45</v>
      </c>
    </row>
    <row r="17" spans="1:26" ht="14.25" customHeight="1" thickTop="1">
      <c r="A17" s="285"/>
      <c r="B17" s="59"/>
      <c r="C17" s="59"/>
      <c r="D17" s="310"/>
      <c r="E17" s="291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289"/>
      <c r="W17" s="171" t="s">
        <v>147</v>
      </c>
      <c r="X17" s="171" t="s">
        <v>133</v>
      </c>
      <c r="Y17" s="171" t="s">
        <v>177</v>
      </c>
      <c r="Z17" s="177">
        <v>5</v>
      </c>
    </row>
    <row r="18" spans="1:20" ht="15.75" customHeight="1">
      <c r="A18" s="285"/>
      <c r="B18" s="272"/>
      <c r="C18" s="272"/>
      <c r="D18" s="288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300"/>
      <c r="R18" s="272"/>
      <c r="S18" s="272"/>
      <c r="T18" s="289"/>
    </row>
    <row r="19" spans="1:25" ht="15.75" customHeight="1">
      <c r="A19" s="285"/>
      <c r="B19" s="59"/>
      <c r="C19" s="59"/>
      <c r="D19" s="288"/>
      <c r="E19" s="272"/>
      <c r="F19" s="532" t="s">
        <v>374</v>
      </c>
      <c r="G19" s="532"/>
      <c r="H19" s="170"/>
      <c r="I19" s="532" t="s">
        <v>375</v>
      </c>
      <c r="J19" s="532"/>
      <c r="K19" s="170"/>
      <c r="L19" s="532" t="s">
        <v>376</v>
      </c>
      <c r="M19" s="532"/>
      <c r="N19" s="170"/>
      <c r="O19" s="532" t="s">
        <v>377</v>
      </c>
      <c r="P19" s="532"/>
      <c r="Q19" s="170"/>
      <c r="R19" s="532" t="s">
        <v>378</v>
      </c>
      <c r="S19" s="532"/>
      <c r="T19" s="289"/>
      <c r="X19" s="171" t="s">
        <v>130</v>
      </c>
      <c r="Y19" s="177" t="s">
        <v>181</v>
      </c>
    </row>
    <row r="20" spans="1:25" ht="15.75" customHeight="1">
      <c r="A20" s="285"/>
      <c r="B20" s="59"/>
      <c r="C20" s="59"/>
      <c r="D20" s="288"/>
      <c r="E20" s="272"/>
      <c r="F20" s="299" t="s">
        <v>112</v>
      </c>
      <c r="G20" s="299" t="s">
        <v>113</v>
      </c>
      <c r="H20" s="299"/>
      <c r="I20" s="299" t="s">
        <v>112</v>
      </c>
      <c r="J20" s="299" t="s">
        <v>113</v>
      </c>
      <c r="K20" s="299"/>
      <c r="L20" s="299" t="s">
        <v>112</v>
      </c>
      <c r="M20" s="299" t="s">
        <v>113</v>
      </c>
      <c r="N20" s="299"/>
      <c r="O20" s="299" t="s">
        <v>112</v>
      </c>
      <c r="P20" s="299" t="s">
        <v>113</v>
      </c>
      <c r="Q20" s="315"/>
      <c r="R20" s="299" t="s">
        <v>112</v>
      </c>
      <c r="S20" s="299" t="s">
        <v>113</v>
      </c>
      <c r="T20" s="289"/>
      <c r="X20" s="171" t="s">
        <v>132</v>
      </c>
      <c r="Y20" s="181">
        <v>302.68</v>
      </c>
    </row>
    <row r="21" spans="1:25" ht="15.75" customHeight="1">
      <c r="A21" s="285"/>
      <c r="B21" s="59" t="s">
        <v>96</v>
      </c>
      <c r="C21" s="59"/>
      <c r="D21" s="310" t="s">
        <v>108</v>
      </c>
      <c r="E21" s="291"/>
      <c r="F21" s="311"/>
      <c r="G21" s="312"/>
      <c r="H21" s="300"/>
      <c r="I21" s="311"/>
      <c r="J21" s="312"/>
      <c r="K21" s="300"/>
      <c r="L21" s="311"/>
      <c r="M21" s="312"/>
      <c r="N21" s="300"/>
      <c r="O21" s="311"/>
      <c r="P21" s="312"/>
      <c r="Q21" s="300"/>
      <c r="R21" s="311"/>
      <c r="S21" s="312"/>
      <c r="T21" s="289"/>
      <c r="X21" s="171" t="s">
        <v>141</v>
      </c>
      <c r="Y21" s="181">
        <v>302.68</v>
      </c>
    </row>
    <row r="22" spans="1:25" ht="15.75" customHeight="1">
      <c r="A22" s="285"/>
      <c r="B22" s="59" t="s">
        <v>97</v>
      </c>
      <c r="C22" s="59"/>
      <c r="D22" s="310" t="s">
        <v>108</v>
      </c>
      <c r="E22" s="291"/>
      <c r="F22" s="311"/>
      <c r="G22" s="312"/>
      <c r="H22" s="300"/>
      <c r="I22" s="311"/>
      <c r="J22" s="312"/>
      <c r="K22" s="300"/>
      <c r="L22" s="311"/>
      <c r="M22" s="312"/>
      <c r="N22" s="300"/>
      <c r="O22" s="311"/>
      <c r="P22" s="312"/>
      <c r="Q22" s="300"/>
      <c r="R22" s="311"/>
      <c r="S22" s="312"/>
      <c r="T22" s="289"/>
      <c r="X22" s="171" t="s">
        <v>142</v>
      </c>
      <c r="Y22" s="181">
        <v>302.68</v>
      </c>
    </row>
    <row r="23" spans="1:25" ht="15.75" customHeight="1">
      <c r="A23" s="285"/>
      <c r="B23" s="59" t="s">
        <v>98</v>
      </c>
      <c r="C23" s="59"/>
      <c r="D23" s="310" t="s">
        <v>108</v>
      </c>
      <c r="E23" s="291"/>
      <c r="F23" s="311"/>
      <c r="G23" s="312"/>
      <c r="H23" s="300"/>
      <c r="I23" s="311"/>
      <c r="J23" s="312"/>
      <c r="K23" s="300"/>
      <c r="L23" s="311"/>
      <c r="M23" s="312"/>
      <c r="N23" s="300"/>
      <c r="O23" s="311"/>
      <c r="P23" s="312"/>
      <c r="Q23" s="300"/>
      <c r="R23" s="311"/>
      <c r="S23" s="312"/>
      <c r="T23" s="289"/>
      <c r="X23" s="171" t="s">
        <v>133</v>
      </c>
      <c r="Y23" s="181">
        <v>302.68</v>
      </c>
    </row>
    <row r="24" spans="1:25" ht="15.75" customHeight="1">
      <c r="A24" s="285"/>
      <c r="B24" s="59" t="s">
        <v>99</v>
      </c>
      <c r="C24" s="59"/>
      <c r="D24" s="310" t="s">
        <v>108</v>
      </c>
      <c r="E24" s="291"/>
      <c r="F24" s="311"/>
      <c r="G24" s="312"/>
      <c r="H24" s="300"/>
      <c r="I24" s="311"/>
      <c r="J24" s="312"/>
      <c r="K24" s="300"/>
      <c r="L24" s="311"/>
      <c r="M24" s="312"/>
      <c r="N24" s="300"/>
      <c r="O24" s="311"/>
      <c r="P24" s="312"/>
      <c r="Q24" s="300"/>
      <c r="R24" s="311"/>
      <c r="S24" s="312"/>
      <c r="T24" s="289"/>
      <c r="X24" s="171" t="s">
        <v>134</v>
      </c>
      <c r="Y24" s="181">
        <v>302.68</v>
      </c>
    </row>
    <row r="25" spans="1:25" ht="15.75" customHeight="1">
      <c r="A25" s="285"/>
      <c r="B25" s="59" t="s">
        <v>100</v>
      </c>
      <c r="C25" s="59"/>
      <c r="D25" s="310" t="s">
        <v>108</v>
      </c>
      <c r="E25" s="291"/>
      <c r="F25" s="311"/>
      <c r="G25" s="312"/>
      <c r="H25" s="300"/>
      <c r="I25" s="311"/>
      <c r="J25" s="312"/>
      <c r="K25" s="300"/>
      <c r="L25" s="311"/>
      <c r="M25" s="312"/>
      <c r="N25" s="300"/>
      <c r="O25" s="311"/>
      <c r="P25" s="312"/>
      <c r="Q25" s="300"/>
      <c r="R25" s="311"/>
      <c r="S25" s="312"/>
      <c r="T25" s="289"/>
      <c r="X25" s="171" t="s">
        <v>135</v>
      </c>
      <c r="Y25" s="181">
        <v>302.68</v>
      </c>
    </row>
    <row r="26" spans="1:25" ht="15.75" customHeight="1">
      <c r="A26" s="285"/>
      <c r="B26" s="59" t="s">
        <v>101</v>
      </c>
      <c r="C26" s="59"/>
      <c r="D26" s="310" t="s">
        <v>108</v>
      </c>
      <c r="E26" s="291"/>
      <c r="F26" s="311"/>
      <c r="G26" s="312"/>
      <c r="H26" s="300"/>
      <c r="I26" s="311"/>
      <c r="J26" s="312"/>
      <c r="K26" s="300"/>
      <c r="L26" s="311"/>
      <c r="M26" s="312"/>
      <c r="N26" s="300"/>
      <c r="O26" s="311"/>
      <c r="P26" s="312"/>
      <c r="Q26" s="300"/>
      <c r="R26" s="311"/>
      <c r="S26" s="312"/>
      <c r="T26" s="289"/>
      <c r="X26" s="171" t="s">
        <v>136</v>
      </c>
      <c r="Y26" s="181">
        <v>302.68</v>
      </c>
    </row>
    <row r="27" spans="1:25" ht="15.75" customHeight="1">
      <c r="A27" s="285"/>
      <c r="B27" s="59" t="s">
        <v>102</v>
      </c>
      <c r="C27" s="59"/>
      <c r="D27" s="310" t="s">
        <v>108</v>
      </c>
      <c r="E27" s="291"/>
      <c r="F27" s="311"/>
      <c r="G27" s="312"/>
      <c r="H27" s="300"/>
      <c r="I27" s="311"/>
      <c r="J27" s="312"/>
      <c r="K27" s="300"/>
      <c r="L27" s="311"/>
      <c r="M27" s="312"/>
      <c r="N27" s="300"/>
      <c r="O27" s="311"/>
      <c r="P27" s="312"/>
      <c r="Q27" s="288"/>
      <c r="R27" s="311"/>
      <c r="S27" s="312"/>
      <c r="T27" s="289"/>
      <c r="X27" s="171" t="s">
        <v>137</v>
      </c>
      <c r="Y27" s="181">
        <v>302.68</v>
      </c>
    </row>
    <row r="28" spans="1:25" ht="15.75" customHeight="1" thickBot="1">
      <c r="A28" s="285"/>
      <c r="B28" s="59" t="s">
        <v>91</v>
      </c>
      <c r="C28" s="59"/>
      <c r="D28" s="310" t="s">
        <v>108</v>
      </c>
      <c r="E28" s="291"/>
      <c r="F28" s="313"/>
      <c r="G28" s="314"/>
      <c r="H28" s="300"/>
      <c r="I28" s="313"/>
      <c r="J28" s="314"/>
      <c r="K28" s="300"/>
      <c r="L28" s="313"/>
      <c r="M28" s="314"/>
      <c r="N28" s="300"/>
      <c r="O28" s="313"/>
      <c r="P28" s="314"/>
      <c r="Q28" s="23"/>
      <c r="R28" s="313"/>
      <c r="S28" s="314"/>
      <c r="T28" s="289"/>
      <c r="X28" s="171" t="s">
        <v>138</v>
      </c>
      <c r="Y28" s="181">
        <v>302.68</v>
      </c>
    </row>
    <row r="29" spans="1:25" ht="14.25" customHeight="1" thickTop="1">
      <c r="A29" s="285"/>
      <c r="B29" s="59"/>
      <c r="C29" s="59"/>
      <c r="D29" s="310"/>
      <c r="E29" s="291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23"/>
      <c r="R29" s="300"/>
      <c r="S29" s="300"/>
      <c r="T29" s="289"/>
      <c r="X29" s="171" t="s">
        <v>139</v>
      </c>
      <c r="Y29" s="181">
        <v>302.68</v>
      </c>
    </row>
    <row r="30" spans="1:25" ht="15" customHeight="1">
      <c r="A30" s="285"/>
      <c r="B30" s="59"/>
      <c r="C30" s="59"/>
      <c r="D30" s="310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3"/>
      <c r="R30" s="23"/>
      <c r="S30" s="23"/>
      <c r="T30" s="289"/>
      <c r="X30" s="171" t="s">
        <v>140</v>
      </c>
      <c r="Y30" s="181">
        <v>302.68</v>
      </c>
    </row>
    <row r="31" spans="1:22" ht="15.75" customHeight="1">
      <c r="A31" s="285"/>
      <c r="B31" s="59"/>
      <c r="C31" s="59"/>
      <c r="D31" s="288"/>
      <c r="E31" s="272"/>
      <c r="F31" s="532" t="s">
        <v>379</v>
      </c>
      <c r="G31" s="532"/>
      <c r="H31" s="170"/>
      <c r="I31" s="532" t="s">
        <v>381</v>
      </c>
      <c r="J31" s="532"/>
      <c r="K31" s="170"/>
      <c r="L31" s="532" t="s">
        <v>380</v>
      </c>
      <c r="M31" s="532"/>
      <c r="N31" s="170"/>
      <c r="O31" s="532" t="s">
        <v>382</v>
      </c>
      <c r="P31" s="532"/>
      <c r="Q31" s="170"/>
      <c r="R31" s="532" t="s">
        <v>383</v>
      </c>
      <c r="S31" s="532"/>
      <c r="T31" s="289"/>
      <c r="U31" s="387"/>
      <c r="V31" s="387"/>
    </row>
    <row r="32" spans="1:22" ht="15.75" customHeight="1">
      <c r="A32" s="285"/>
      <c r="B32" s="59"/>
      <c r="C32" s="59"/>
      <c r="D32" s="288"/>
      <c r="E32" s="272"/>
      <c r="F32" s="299" t="s">
        <v>112</v>
      </c>
      <c r="G32" s="299" t="s">
        <v>113</v>
      </c>
      <c r="H32" s="299"/>
      <c r="I32" s="299" t="s">
        <v>112</v>
      </c>
      <c r="J32" s="299" t="s">
        <v>113</v>
      </c>
      <c r="K32" s="299"/>
      <c r="L32" s="299" t="s">
        <v>112</v>
      </c>
      <c r="M32" s="299" t="s">
        <v>113</v>
      </c>
      <c r="N32" s="299"/>
      <c r="O32" s="299" t="s">
        <v>112</v>
      </c>
      <c r="P32" s="299" t="s">
        <v>113</v>
      </c>
      <c r="Q32" s="315"/>
      <c r="R32" s="299" t="s">
        <v>112</v>
      </c>
      <c r="S32" s="299" t="s">
        <v>113</v>
      </c>
      <c r="T32" s="289"/>
      <c r="U32" s="387"/>
      <c r="V32" s="387"/>
    </row>
    <row r="33" spans="1:21" ht="15.75" customHeight="1">
      <c r="A33" s="285"/>
      <c r="B33" s="59" t="s">
        <v>96</v>
      </c>
      <c r="C33" s="59"/>
      <c r="D33" s="310" t="s">
        <v>108</v>
      </c>
      <c r="E33" s="291"/>
      <c r="F33" s="311"/>
      <c r="G33" s="312"/>
      <c r="H33" s="300"/>
      <c r="I33" s="311"/>
      <c r="J33" s="312"/>
      <c r="K33" s="300"/>
      <c r="L33" s="311"/>
      <c r="M33" s="312"/>
      <c r="N33" s="300"/>
      <c r="O33" s="311"/>
      <c r="P33" s="312"/>
      <c r="Q33" s="300"/>
      <c r="R33" s="311"/>
      <c r="S33" s="312"/>
      <c r="T33" s="289"/>
      <c r="U33" s="387"/>
    </row>
    <row r="34" spans="1:21" ht="15.75" customHeight="1">
      <c r="A34" s="285"/>
      <c r="B34" s="59" t="s">
        <v>97</v>
      </c>
      <c r="C34" s="59"/>
      <c r="D34" s="310" t="s">
        <v>108</v>
      </c>
      <c r="E34" s="291"/>
      <c r="F34" s="311"/>
      <c r="G34" s="312"/>
      <c r="H34" s="300"/>
      <c r="I34" s="311"/>
      <c r="J34" s="312"/>
      <c r="K34" s="300"/>
      <c r="L34" s="311"/>
      <c r="M34" s="312"/>
      <c r="N34" s="300"/>
      <c r="O34" s="311"/>
      <c r="P34" s="312"/>
      <c r="Q34" s="300"/>
      <c r="R34" s="311"/>
      <c r="S34" s="312"/>
      <c r="T34" s="289"/>
      <c r="U34" s="387"/>
    </row>
    <row r="35" spans="1:21" ht="15.75" customHeight="1">
      <c r="A35" s="285"/>
      <c r="B35" s="59" t="s">
        <v>98</v>
      </c>
      <c r="C35" s="59"/>
      <c r="D35" s="310" t="s">
        <v>108</v>
      </c>
      <c r="E35" s="291"/>
      <c r="F35" s="311"/>
      <c r="G35" s="312"/>
      <c r="H35" s="300"/>
      <c r="I35" s="311"/>
      <c r="J35" s="312"/>
      <c r="K35" s="300"/>
      <c r="L35" s="311"/>
      <c r="M35" s="312"/>
      <c r="N35" s="300"/>
      <c r="O35" s="311"/>
      <c r="P35" s="312"/>
      <c r="Q35" s="300"/>
      <c r="R35" s="311"/>
      <c r="S35" s="312"/>
      <c r="T35" s="289"/>
      <c r="U35" s="387"/>
    </row>
    <row r="36" spans="1:20" ht="15.75" customHeight="1">
      <c r="A36" s="285"/>
      <c r="B36" s="59" t="s">
        <v>99</v>
      </c>
      <c r="C36" s="59"/>
      <c r="D36" s="310" t="s">
        <v>108</v>
      </c>
      <c r="E36" s="291"/>
      <c r="F36" s="311"/>
      <c r="G36" s="312"/>
      <c r="H36" s="300"/>
      <c r="I36" s="311"/>
      <c r="J36" s="312"/>
      <c r="K36" s="300"/>
      <c r="L36" s="311"/>
      <c r="M36" s="312"/>
      <c r="N36" s="300"/>
      <c r="O36" s="311"/>
      <c r="P36" s="312"/>
      <c r="Q36" s="300"/>
      <c r="R36" s="311"/>
      <c r="S36" s="312"/>
      <c r="T36" s="289"/>
    </row>
    <row r="37" spans="1:20" ht="15.75" customHeight="1">
      <c r="A37" s="285"/>
      <c r="B37" s="59" t="s">
        <v>100</v>
      </c>
      <c r="C37" s="59"/>
      <c r="D37" s="310" t="s">
        <v>108</v>
      </c>
      <c r="E37" s="291"/>
      <c r="F37" s="311"/>
      <c r="G37" s="312"/>
      <c r="H37" s="300"/>
      <c r="I37" s="311"/>
      <c r="J37" s="312"/>
      <c r="K37" s="300"/>
      <c r="L37" s="311"/>
      <c r="M37" s="312"/>
      <c r="N37" s="300"/>
      <c r="O37" s="311"/>
      <c r="P37" s="312"/>
      <c r="Q37" s="300"/>
      <c r="R37" s="311"/>
      <c r="S37" s="312"/>
      <c r="T37" s="289"/>
    </row>
    <row r="38" spans="1:20" ht="15.75" customHeight="1">
      <c r="A38" s="285"/>
      <c r="B38" s="59" t="s">
        <v>101</v>
      </c>
      <c r="C38" s="59"/>
      <c r="D38" s="310" t="s">
        <v>108</v>
      </c>
      <c r="E38" s="291"/>
      <c r="F38" s="311"/>
      <c r="G38" s="312"/>
      <c r="H38" s="300"/>
      <c r="I38" s="311"/>
      <c r="J38" s="312"/>
      <c r="K38" s="300"/>
      <c r="L38" s="311"/>
      <c r="M38" s="312"/>
      <c r="N38" s="300"/>
      <c r="O38" s="311"/>
      <c r="P38" s="312"/>
      <c r="Q38" s="300"/>
      <c r="R38" s="311"/>
      <c r="S38" s="312"/>
      <c r="T38" s="289"/>
    </row>
    <row r="39" spans="1:20" ht="15.75" customHeight="1">
      <c r="A39" s="285"/>
      <c r="B39" s="59" t="s">
        <v>102</v>
      </c>
      <c r="C39" s="59"/>
      <c r="D39" s="310" t="s">
        <v>108</v>
      </c>
      <c r="E39" s="291"/>
      <c r="F39" s="311"/>
      <c r="G39" s="312"/>
      <c r="H39" s="300"/>
      <c r="I39" s="311"/>
      <c r="J39" s="312"/>
      <c r="K39" s="300"/>
      <c r="L39" s="311"/>
      <c r="M39" s="312"/>
      <c r="N39" s="300"/>
      <c r="O39" s="311"/>
      <c r="P39" s="312"/>
      <c r="Q39" s="288"/>
      <c r="R39" s="311"/>
      <c r="S39" s="312"/>
      <c r="T39" s="289"/>
    </row>
    <row r="40" spans="1:20" ht="15.75" customHeight="1" thickBot="1">
      <c r="A40" s="285"/>
      <c r="B40" s="59" t="s">
        <v>91</v>
      </c>
      <c r="C40" s="59"/>
      <c r="D40" s="310" t="s">
        <v>108</v>
      </c>
      <c r="E40" s="291"/>
      <c r="F40" s="313"/>
      <c r="G40" s="314"/>
      <c r="H40" s="300"/>
      <c r="I40" s="313"/>
      <c r="J40" s="314"/>
      <c r="K40" s="300"/>
      <c r="L40" s="313"/>
      <c r="M40" s="314"/>
      <c r="N40" s="300"/>
      <c r="O40" s="313"/>
      <c r="P40" s="314"/>
      <c r="Q40" s="23"/>
      <c r="R40" s="313"/>
      <c r="S40" s="314"/>
      <c r="T40" s="289"/>
    </row>
    <row r="41" spans="1:20" ht="9.75" customHeight="1" thickTop="1">
      <c r="A41" s="285"/>
      <c r="B41" s="59"/>
      <c r="C41" s="59"/>
      <c r="D41" s="310"/>
      <c r="E41" s="291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23"/>
      <c r="R41" s="300"/>
      <c r="S41" s="300"/>
      <c r="T41" s="289"/>
    </row>
    <row r="42" spans="1:20" ht="9.75" customHeight="1">
      <c r="A42" s="285"/>
      <c r="B42" s="59"/>
      <c r="C42" s="59"/>
      <c r="D42" s="310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3"/>
      <c r="R42" s="23"/>
      <c r="S42" s="23"/>
      <c r="T42" s="289"/>
    </row>
    <row r="43" spans="1:20" ht="15.75" customHeight="1">
      <c r="A43" s="285"/>
      <c r="B43" s="59"/>
      <c r="C43" s="59"/>
      <c r="D43" s="288"/>
      <c r="E43" s="272"/>
      <c r="F43" s="532" t="s">
        <v>384</v>
      </c>
      <c r="G43" s="532"/>
      <c r="H43" s="170"/>
      <c r="I43" s="532" t="s">
        <v>385</v>
      </c>
      <c r="J43" s="532"/>
      <c r="K43" s="170"/>
      <c r="L43" s="532" t="s">
        <v>386</v>
      </c>
      <c r="M43" s="532"/>
      <c r="N43" s="170"/>
      <c r="O43" s="532" t="s">
        <v>387</v>
      </c>
      <c r="P43" s="532"/>
      <c r="Q43" s="170"/>
      <c r="R43" s="532" t="s">
        <v>388</v>
      </c>
      <c r="S43" s="532"/>
      <c r="T43" s="289"/>
    </row>
    <row r="44" spans="1:20" ht="15.75" customHeight="1">
      <c r="A44" s="285"/>
      <c r="B44" s="59"/>
      <c r="C44" s="59"/>
      <c r="D44" s="288"/>
      <c r="E44" s="272"/>
      <c r="F44" s="299" t="s">
        <v>112</v>
      </c>
      <c r="G44" s="299" t="s">
        <v>113</v>
      </c>
      <c r="H44" s="299"/>
      <c r="I44" s="299" t="s">
        <v>112</v>
      </c>
      <c r="J44" s="299" t="s">
        <v>113</v>
      </c>
      <c r="K44" s="299"/>
      <c r="L44" s="299" t="s">
        <v>112</v>
      </c>
      <c r="M44" s="299" t="s">
        <v>113</v>
      </c>
      <c r="N44" s="299"/>
      <c r="O44" s="299" t="s">
        <v>112</v>
      </c>
      <c r="P44" s="299" t="s">
        <v>113</v>
      </c>
      <c r="Q44" s="315"/>
      <c r="R44" s="299" t="s">
        <v>112</v>
      </c>
      <c r="S44" s="299" t="s">
        <v>113</v>
      </c>
      <c r="T44" s="289"/>
    </row>
    <row r="45" spans="1:20" ht="15.75" customHeight="1">
      <c r="A45" s="285"/>
      <c r="B45" s="59" t="s">
        <v>97</v>
      </c>
      <c r="C45" s="59"/>
      <c r="D45" s="310" t="s">
        <v>108</v>
      </c>
      <c r="E45" s="291"/>
      <c r="F45" s="311"/>
      <c r="G45" s="312"/>
      <c r="H45" s="300"/>
      <c r="I45" s="311"/>
      <c r="J45" s="312"/>
      <c r="K45" s="300"/>
      <c r="L45" s="311"/>
      <c r="M45" s="312"/>
      <c r="N45" s="300"/>
      <c r="O45" s="311"/>
      <c r="P45" s="312"/>
      <c r="Q45" s="300"/>
      <c r="R45" s="311"/>
      <c r="S45" s="312"/>
      <c r="T45" s="289"/>
    </row>
    <row r="46" spans="1:20" ht="15.75" customHeight="1">
      <c r="A46" s="285"/>
      <c r="B46" s="59" t="s">
        <v>96</v>
      </c>
      <c r="C46" s="59"/>
      <c r="D46" s="310" t="s">
        <v>108</v>
      </c>
      <c r="E46" s="291"/>
      <c r="F46" s="311"/>
      <c r="G46" s="312"/>
      <c r="H46" s="300"/>
      <c r="I46" s="311"/>
      <c r="J46" s="312"/>
      <c r="K46" s="300"/>
      <c r="L46" s="311"/>
      <c r="M46" s="312"/>
      <c r="N46" s="300"/>
      <c r="O46" s="311"/>
      <c r="P46" s="312"/>
      <c r="Q46" s="300"/>
      <c r="R46" s="311"/>
      <c r="S46" s="312"/>
      <c r="T46" s="289"/>
    </row>
    <row r="47" spans="1:20" ht="15.75" customHeight="1">
      <c r="A47" s="285"/>
      <c r="B47" s="59" t="s">
        <v>98</v>
      </c>
      <c r="C47" s="59"/>
      <c r="D47" s="310" t="s">
        <v>108</v>
      </c>
      <c r="E47" s="291"/>
      <c r="F47" s="311"/>
      <c r="G47" s="312"/>
      <c r="H47" s="300"/>
      <c r="I47" s="311"/>
      <c r="J47" s="312"/>
      <c r="K47" s="300"/>
      <c r="L47" s="311"/>
      <c r="M47" s="312"/>
      <c r="N47" s="300"/>
      <c r="O47" s="311"/>
      <c r="P47" s="312"/>
      <c r="Q47" s="300"/>
      <c r="R47" s="311"/>
      <c r="S47" s="312"/>
      <c r="T47" s="289"/>
    </row>
    <row r="48" spans="1:20" ht="15.75" customHeight="1">
      <c r="A48" s="285"/>
      <c r="B48" s="59" t="s">
        <v>99</v>
      </c>
      <c r="C48" s="59"/>
      <c r="D48" s="310" t="s">
        <v>108</v>
      </c>
      <c r="E48" s="291"/>
      <c r="F48" s="311"/>
      <c r="G48" s="312"/>
      <c r="H48" s="300"/>
      <c r="I48" s="311"/>
      <c r="J48" s="312"/>
      <c r="K48" s="300"/>
      <c r="L48" s="311"/>
      <c r="M48" s="312"/>
      <c r="N48" s="300"/>
      <c r="O48" s="311"/>
      <c r="P48" s="312"/>
      <c r="Q48" s="300"/>
      <c r="R48" s="311"/>
      <c r="S48" s="312"/>
      <c r="T48" s="289"/>
    </row>
    <row r="49" spans="1:22" ht="15.75" customHeight="1">
      <c r="A49" s="285"/>
      <c r="B49" s="59" t="s">
        <v>100</v>
      </c>
      <c r="C49" s="59"/>
      <c r="D49" s="310" t="s">
        <v>108</v>
      </c>
      <c r="E49" s="291"/>
      <c r="F49" s="311"/>
      <c r="G49" s="312"/>
      <c r="H49" s="300"/>
      <c r="I49" s="311"/>
      <c r="J49" s="312"/>
      <c r="K49" s="300"/>
      <c r="L49" s="311"/>
      <c r="M49" s="312"/>
      <c r="N49" s="300"/>
      <c r="O49" s="311"/>
      <c r="P49" s="312"/>
      <c r="Q49" s="300"/>
      <c r="R49" s="311"/>
      <c r="S49" s="312"/>
      <c r="T49" s="289"/>
      <c r="U49" s="387"/>
      <c r="V49" s="387"/>
    </row>
    <row r="50" spans="1:22" ht="15.75" customHeight="1">
      <c r="A50" s="285"/>
      <c r="B50" s="59" t="s">
        <v>101</v>
      </c>
      <c r="C50" s="59"/>
      <c r="D50" s="310" t="s">
        <v>108</v>
      </c>
      <c r="E50" s="291"/>
      <c r="F50" s="311"/>
      <c r="G50" s="312"/>
      <c r="H50" s="300"/>
      <c r="I50" s="311"/>
      <c r="J50" s="312"/>
      <c r="K50" s="300"/>
      <c r="L50" s="311"/>
      <c r="M50" s="312"/>
      <c r="N50" s="300"/>
      <c r="O50" s="311"/>
      <c r="P50" s="312"/>
      <c r="Q50" s="300"/>
      <c r="R50" s="311"/>
      <c r="S50" s="312"/>
      <c r="T50" s="289"/>
      <c r="U50" s="387"/>
      <c r="V50" s="387"/>
    </row>
    <row r="51" spans="1:21" ht="15.75" customHeight="1">
      <c r="A51" s="285"/>
      <c r="B51" s="59" t="s">
        <v>102</v>
      </c>
      <c r="C51" s="59"/>
      <c r="D51" s="310" t="s">
        <v>108</v>
      </c>
      <c r="E51" s="291"/>
      <c r="F51" s="311"/>
      <c r="G51" s="312"/>
      <c r="H51" s="300"/>
      <c r="I51" s="311"/>
      <c r="J51" s="312"/>
      <c r="K51" s="300"/>
      <c r="L51" s="311"/>
      <c r="M51" s="312"/>
      <c r="N51" s="300"/>
      <c r="O51" s="311"/>
      <c r="P51" s="312"/>
      <c r="Q51" s="288"/>
      <c r="R51" s="311"/>
      <c r="S51" s="312"/>
      <c r="T51" s="289"/>
      <c r="U51" s="387"/>
    </row>
    <row r="52" spans="1:21" ht="15.75" customHeight="1" thickBot="1">
      <c r="A52" s="285"/>
      <c r="B52" s="59" t="s">
        <v>91</v>
      </c>
      <c r="C52" s="59"/>
      <c r="D52" s="310" t="s">
        <v>108</v>
      </c>
      <c r="E52" s="291"/>
      <c r="F52" s="313"/>
      <c r="G52" s="314"/>
      <c r="H52" s="300"/>
      <c r="I52" s="313"/>
      <c r="J52" s="314"/>
      <c r="K52" s="300"/>
      <c r="L52" s="313"/>
      <c r="M52" s="314"/>
      <c r="N52" s="300"/>
      <c r="O52" s="313"/>
      <c r="P52" s="314"/>
      <c r="Q52" s="23"/>
      <c r="R52" s="313"/>
      <c r="S52" s="314"/>
      <c r="T52" s="289"/>
      <c r="U52" s="387"/>
    </row>
    <row r="53" spans="1:21" ht="9.75" customHeight="1" thickTop="1">
      <c r="A53" s="285"/>
      <c r="B53" s="59"/>
      <c r="C53" s="59"/>
      <c r="D53" s="310"/>
      <c r="E53" s="291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23"/>
      <c r="R53" s="300"/>
      <c r="S53" s="300"/>
      <c r="T53" s="289"/>
      <c r="U53" s="387"/>
    </row>
    <row r="54" spans="1:20" ht="19.5" customHeight="1">
      <c r="A54" s="285"/>
      <c r="B54" s="59"/>
      <c r="C54" s="59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3"/>
      <c r="R54" s="23"/>
      <c r="S54" s="23"/>
      <c r="T54" s="289"/>
    </row>
    <row r="55" spans="1:20" ht="19.5" customHeight="1" thickBot="1">
      <c r="A55" s="285"/>
      <c r="B55" s="59" t="s">
        <v>111</v>
      </c>
      <c r="C55" s="59"/>
      <c r="D55" s="59"/>
      <c r="E55" s="59"/>
      <c r="F55" s="310" t="s">
        <v>110</v>
      </c>
      <c r="G55" s="547">
        <f>SUM($F45:$F52,$I45:$I52,$L45:$L52,$O45:$O52,$R45:$R52,$F33:$F40,$I33:$I40,$L33:$L40,$O33:$O40,$R33:$R40,$F21:$F28,$I21:$I28,$L21:$L28,$O21:$O28,$R21:$R28,$F9:$F16,$I9:$I16,$L9:$L16,$O9:$O16,$R9:$R16)</f>
        <v>0</v>
      </c>
      <c r="H55" s="548"/>
      <c r="I55" s="549"/>
      <c r="J55" s="291"/>
      <c r="K55" s="550" t="s">
        <v>122</v>
      </c>
      <c r="L55" s="550"/>
      <c r="M55" s="550"/>
      <c r="N55" s="550"/>
      <c r="O55" s="550"/>
      <c r="P55" s="291"/>
      <c r="Q55" s="23"/>
      <c r="R55" s="23"/>
      <c r="S55" s="23"/>
      <c r="T55" s="289"/>
    </row>
    <row r="56" spans="1:20" ht="15" customHeight="1">
      <c r="A56" s="285"/>
      <c r="B56" s="316"/>
      <c r="C56" s="316"/>
      <c r="D56" s="316"/>
      <c r="E56" s="316"/>
      <c r="F56" s="317"/>
      <c r="G56" s="272"/>
      <c r="H56" s="291"/>
      <c r="I56" s="291"/>
      <c r="J56" s="291"/>
      <c r="K56" s="550"/>
      <c r="L56" s="550"/>
      <c r="M56" s="550"/>
      <c r="N56" s="550"/>
      <c r="O56" s="550"/>
      <c r="P56" s="291"/>
      <c r="Q56" s="23"/>
      <c r="R56" s="23"/>
      <c r="S56" s="23"/>
      <c r="T56" s="289"/>
    </row>
    <row r="57" spans="1:20" ht="19.5" customHeight="1" thickBot="1">
      <c r="A57" s="285"/>
      <c r="B57" s="59" t="s">
        <v>116</v>
      </c>
      <c r="C57" s="59"/>
      <c r="D57" s="59"/>
      <c r="E57" s="59"/>
      <c r="F57" s="310" t="s">
        <v>110</v>
      </c>
      <c r="G57" s="547">
        <f>SUM($G9:$G16,$J9:$J16,$M9:$M16,$P9:$P16,$S9:$S16,$G21:$G28,$J21:$J28,$M21:$M28,$P21:$P28,$S21:$S28,$G33:$G40,$J33:$J40,$M33:$M40,$P33:$P40,$S33:$S40,$G45:$G52,$J45:$J52,$M45:$M52,$P45:$P52,$S45:$S52)</f>
        <v>0</v>
      </c>
      <c r="H57" s="548"/>
      <c r="I57" s="549"/>
      <c r="J57" s="291"/>
      <c r="K57" s="550"/>
      <c r="L57" s="550"/>
      <c r="M57" s="550"/>
      <c r="N57" s="550"/>
      <c r="O57" s="550"/>
      <c r="P57" s="310" t="s">
        <v>110</v>
      </c>
      <c r="Q57" s="23"/>
      <c r="R57" s="547">
        <f>$G$57*0.6</f>
        <v>0</v>
      </c>
      <c r="S57" s="549"/>
      <c r="T57" s="289"/>
    </row>
    <row r="58" spans="1:20" ht="19.5" customHeight="1" thickBot="1">
      <c r="A58" s="286"/>
      <c r="B58" s="287"/>
      <c r="C58" s="287"/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93"/>
      <c r="R58" s="287"/>
      <c r="S58" s="287"/>
      <c r="T58" s="294"/>
    </row>
    <row r="59" ht="15" customHeight="1" thickTop="1"/>
    <row r="60" ht="15" customHeight="1" thickBot="1"/>
    <row r="61" spans="1:20" ht="15" thickBot="1">
      <c r="A61" s="470" t="s">
        <v>84</v>
      </c>
      <c r="B61" s="470"/>
      <c r="C61" s="456" t="s">
        <v>173</v>
      </c>
      <c r="D61" s="457"/>
      <c r="E61" s="457"/>
      <c r="F61" s="457"/>
      <c r="G61" s="457"/>
      <c r="H61" s="457"/>
      <c r="I61" s="457"/>
      <c r="J61" s="457"/>
      <c r="K61" s="457"/>
      <c r="L61" s="457"/>
      <c r="M61" s="457"/>
      <c r="N61" s="458"/>
      <c r="O61" s="537"/>
      <c r="P61" s="537"/>
      <c r="Q61" s="537"/>
      <c r="R61" s="537"/>
      <c r="S61" s="537"/>
      <c r="T61" s="537"/>
    </row>
    <row r="62" spans="1:20" ht="8.25" customHeight="1" thickBot="1" thickTop="1">
      <c r="A62" s="322"/>
      <c r="B62" s="323"/>
      <c r="C62" s="459"/>
      <c r="D62" s="460"/>
      <c r="E62" s="460"/>
      <c r="F62" s="460"/>
      <c r="G62" s="460"/>
      <c r="H62" s="460"/>
      <c r="I62" s="460"/>
      <c r="J62" s="460"/>
      <c r="K62" s="460"/>
      <c r="L62" s="460"/>
      <c r="M62" s="460"/>
      <c r="N62" s="461"/>
      <c r="O62" s="324"/>
      <c r="P62" s="265"/>
      <c r="Q62" s="265"/>
      <c r="R62" s="265"/>
      <c r="S62" s="265"/>
      <c r="T62" s="6"/>
    </row>
    <row r="63" spans="1:20" ht="19.5" customHeight="1">
      <c r="A63" s="285"/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88"/>
      <c r="R63" s="272"/>
      <c r="S63" s="272"/>
      <c r="T63" s="289"/>
    </row>
    <row r="64" spans="1:20" s="198" customFormat="1" ht="24.75" customHeight="1">
      <c r="A64" s="325"/>
      <c r="B64" s="301"/>
      <c r="C64" s="545" t="s">
        <v>118</v>
      </c>
      <c r="D64" s="545"/>
      <c r="E64" s="302"/>
      <c r="F64" s="545" t="s">
        <v>117</v>
      </c>
      <c r="G64" s="545"/>
      <c r="H64" s="228"/>
      <c r="I64" s="545" t="s">
        <v>120</v>
      </c>
      <c r="J64" s="545"/>
      <c r="K64" s="301"/>
      <c r="L64" s="545" t="s">
        <v>127</v>
      </c>
      <c r="M64" s="545"/>
      <c r="N64" s="301"/>
      <c r="O64" s="545" t="s">
        <v>121</v>
      </c>
      <c r="P64" s="545"/>
      <c r="Q64" s="303"/>
      <c r="R64" s="545" t="s">
        <v>123</v>
      </c>
      <c r="S64" s="545"/>
      <c r="T64" s="326"/>
    </row>
    <row r="65" spans="1:20" ht="15.75" customHeight="1">
      <c r="A65" s="285"/>
      <c r="B65" s="59" t="s">
        <v>395</v>
      </c>
      <c r="C65" s="543">
        <f>SUM($F$9:$F$16)</f>
        <v>0</v>
      </c>
      <c r="D65" s="544"/>
      <c r="E65" s="300"/>
      <c r="F65" s="543" t="str">
        <f aca="true" t="shared" si="0" ref="F65:F84">IF($C65&gt;=160.01,"&gt;160",IF($C65&gt;130,"130&lt;&gt;160",IF($C65&gt;110,"110&lt;&gt;130",IF($C65&gt;95,"95&lt;&gt;110",IF($C65&lt;=95,"&lt;95")))))</f>
        <v>&lt;95</v>
      </c>
      <c r="G65" s="544"/>
      <c r="H65" s="59"/>
      <c r="I65" s="543">
        <f aca="true" t="shared" si="1" ref="I65:I84">IF($C65&gt;0,($C65/$G$55),0)</f>
        <v>0</v>
      </c>
      <c r="J65" s="544"/>
      <c r="K65" s="59"/>
      <c r="L65" s="543">
        <f>IF($F65="&lt;95",0,IF($F65="95&lt;&gt;110",5,IF($F65="110&lt;&gt;130",15,IF($F65="130&lt;&gt;160",30,IF($F65="&gt;160",50)))))</f>
        <v>0</v>
      </c>
      <c r="M65" s="544"/>
      <c r="N65" s="59"/>
      <c r="O65" s="543">
        <f>($I$65*$L$65)</f>
        <v>0</v>
      </c>
      <c r="P65" s="544"/>
      <c r="Q65" s="23"/>
      <c r="R65" s="543">
        <f>IF($C65&gt;0,((SUM($G$9:$G$16)/$G$55)*100),0)</f>
        <v>0</v>
      </c>
      <c r="S65" s="544"/>
      <c r="T65" s="289"/>
    </row>
    <row r="66" spans="1:20" ht="15.75" customHeight="1">
      <c r="A66" s="285"/>
      <c r="B66" s="59" t="s">
        <v>396</v>
      </c>
      <c r="C66" s="543">
        <f>SUM($I$9:$I$16)</f>
        <v>0</v>
      </c>
      <c r="D66" s="544"/>
      <c r="E66" s="300"/>
      <c r="F66" s="543" t="str">
        <f t="shared" si="0"/>
        <v>&lt;95</v>
      </c>
      <c r="G66" s="544"/>
      <c r="H66" s="59"/>
      <c r="I66" s="543">
        <f t="shared" si="1"/>
        <v>0</v>
      </c>
      <c r="J66" s="544"/>
      <c r="K66" s="59"/>
      <c r="L66" s="543">
        <f aca="true" t="shared" si="2" ref="L66:L84">IF($F66="&lt;95",0,IF($F66="95&lt;&gt;110",5,IF($F66="110&lt;&gt;130",15,IF($F66="130&lt;&gt;160",30,IF($F66="&gt;160",50)))))</f>
        <v>0</v>
      </c>
      <c r="M66" s="544"/>
      <c r="N66" s="59"/>
      <c r="O66" s="543">
        <f aca="true" t="shared" si="3" ref="O66:O84">($I66*$L66)</f>
        <v>0</v>
      </c>
      <c r="P66" s="544"/>
      <c r="Q66" s="23"/>
      <c r="R66" s="543">
        <f>IF($C66&gt;0,((SUM($J$9:$J$16)/$G$55)*100),0)</f>
        <v>0</v>
      </c>
      <c r="S66" s="544"/>
      <c r="T66" s="289"/>
    </row>
    <row r="67" spans="1:20" ht="15.75" customHeight="1">
      <c r="A67" s="285"/>
      <c r="B67" s="59" t="s">
        <v>397</v>
      </c>
      <c r="C67" s="543">
        <f>SUM($L$9:$L$16)</f>
        <v>0</v>
      </c>
      <c r="D67" s="544"/>
      <c r="E67" s="300"/>
      <c r="F67" s="543" t="str">
        <f t="shared" si="0"/>
        <v>&lt;95</v>
      </c>
      <c r="G67" s="544"/>
      <c r="H67" s="59"/>
      <c r="I67" s="543">
        <f t="shared" si="1"/>
        <v>0</v>
      </c>
      <c r="J67" s="544"/>
      <c r="K67" s="59"/>
      <c r="L67" s="543">
        <f t="shared" si="2"/>
        <v>0</v>
      </c>
      <c r="M67" s="544"/>
      <c r="N67" s="59"/>
      <c r="O67" s="543">
        <f t="shared" si="3"/>
        <v>0</v>
      </c>
      <c r="P67" s="544"/>
      <c r="Q67" s="23"/>
      <c r="R67" s="543">
        <f>IF($C67&gt;0,((SUM($M$9:$M$16)/$G$55)*100),0)</f>
        <v>0</v>
      </c>
      <c r="S67" s="544"/>
      <c r="T67" s="289"/>
    </row>
    <row r="68" spans="1:20" ht="15.75" customHeight="1">
      <c r="A68" s="285"/>
      <c r="B68" s="59" t="s">
        <v>398</v>
      </c>
      <c r="C68" s="543">
        <f>SUM($O$9:$O$16)</f>
        <v>0</v>
      </c>
      <c r="D68" s="544"/>
      <c r="E68" s="300"/>
      <c r="F68" s="543" t="str">
        <f t="shared" si="0"/>
        <v>&lt;95</v>
      </c>
      <c r="G68" s="544"/>
      <c r="H68" s="59"/>
      <c r="I68" s="543">
        <f t="shared" si="1"/>
        <v>0</v>
      </c>
      <c r="J68" s="544"/>
      <c r="K68" s="59"/>
      <c r="L68" s="543">
        <f t="shared" si="2"/>
        <v>0</v>
      </c>
      <c r="M68" s="544"/>
      <c r="N68" s="59"/>
      <c r="O68" s="543">
        <f t="shared" si="3"/>
        <v>0</v>
      </c>
      <c r="P68" s="544"/>
      <c r="Q68" s="23"/>
      <c r="R68" s="543">
        <f>IF($C68&gt;0,((SUM($P$9:$P$16)/$G$55)*100),0)</f>
        <v>0</v>
      </c>
      <c r="S68" s="544"/>
      <c r="T68" s="289"/>
    </row>
    <row r="69" spans="1:20" ht="15.75" customHeight="1">
      <c r="A69" s="285"/>
      <c r="B69" s="59" t="s">
        <v>399</v>
      </c>
      <c r="C69" s="543">
        <f>SUM($R$9:$R$16)</f>
        <v>0</v>
      </c>
      <c r="D69" s="544"/>
      <c r="E69" s="300"/>
      <c r="F69" s="543" t="str">
        <f t="shared" si="0"/>
        <v>&lt;95</v>
      </c>
      <c r="G69" s="544"/>
      <c r="H69" s="59"/>
      <c r="I69" s="543">
        <f t="shared" si="1"/>
        <v>0</v>
      </c>
      <c r="J69" s="544"/>
      <c r="K69" s="59"/>
      <c r="L69" s="543">
        <f t="shared" si="2"/>
        <v>0</v>
      </c>
      <c r="M69" s="544"/>
      <c r="N69" s="59"/>
      <c r="O69" s="543">
        <f t="shared" si="3"/>
        <v>0</v>
      </c>
      <c r="P69" s="544"/>
      <c r="Q69" s="23"/>
      <c r="R69" s="543">
        <f>IF($C69&gt;0,((SUM($S$9:$S$16)/$G$55)*100),0)</f>
        <v>0</v>
      </c>
      <c r="S69" s="544"/>
      <c r="T69" s="289"/>
    </row>
    <row r="70" spans="1:20" ht="15.75" customHeight="1">
      <c r="A70" s="285"/>
      <c r="B70" s="59" t="s">
        <v>400</v>
      </c>
      <c r="C70" s="543">
        <f>SUM($F$21:$F$28)</f>
        <v>0</v>
      </c>
      <c r="D70" s="544"/>
      <c r="E70" s="300"/>
      <c r="F70" s="543" t="str">
        <f t="shared" si="0"/>
        <v>&lt;95</v>
      </c>
      <c r="G70" s="544"/>
      <c r="H70" s="59"/>
      <c r="I70" s="543">
        <f t="shared" si="1"/>
        <v>0</v>
      </c>
      <c r="J70" s="544"/>
      <c r="K70" s="59"/>
      <c r="L70" s="543">
        <f t="shared" si="2"/>
        <v>0</v>
      </c>
      <c r="M70" s="544"/>
      <c r="N70" s="59"/>
      <c r="O70" s="543">
        <f>($I70*$L70)</f>
        <v>0</v>
      </c>
      <c r="P70" s="544"/>
      <c r="Q70" s="23"/>
      <c r="R70" s="543">
        <f>IF($C70&gt;0,((SUM($G$21:$G$28)/$G$55)*100),0)</f>
        <v>0</v>
      </c>
      <c r="S70" s="544"/>
      <c r="T70" s="289"/>
    </row>
    <row r="71" spans="1:20" ht="15.75" customHeight="1">
      <c r="A71" s="285"/>
      <c r="B71" s="59" t="s">
        <v>401</v>
      </c>
      <c r="C71" s="543">
        <f>SUM($I$21:$I$28)</f>
        <v>0</v>
      </c>
      <c r="D71" s="544"/>
      <c r="E71" s="300"/>
      <c r="F71" s="543" t="str">
        <f t="shared" si="0"/>
        <v>&lt;95</v>
      </c>
      <c r="G71" s="544"/>
      <c r="H71" s="59"/>
      <c r="I71" s="543">
        <f t="shared" si="1"/>
        <v>0</v>
      </c>
      <c r="J71" s="544"/>
      <c r="K71" s="59"/>
      <c r="L71" s="543">
        <f t="shared" si="2"/>
        <v>0</v>
      </c>
      <c r="M71" s="544"/>
      <c r="N71" s="59"/>
      <c r="O71" s="543">
        <f t="shared" si="3"/>
        <v>0</v>
      </c>
      <c r="P71" s="544"/>
      <c r="Q71" s="23"/>
      <c r="R71" s="543">
        <f>IF($C71&gt;0,((SUM($J$21:$J$28)/$G$55)*100),0)</f>
        <v>0</v>
      </c>
      <c r="S71" s="544"/>
      <c r="T71" s="289"/>
    </row>
    <row r="72" spans="1:20" ht="15.75" customHeight="1">
      <c r="A72" s="285"/>
      <c r="B72" s="59" t="s">
        <v>402</v>
      </c>
      <c r="C72" s="543">
        <f>SUM($L$21:$L$28)</f>
        <v>0</v>
      </c>
      <c r="D72" s="544"/>
      <c r="E72" s="300"/>
      <c r="F72" s="543" t="str">
        <f t="shared" si="0"/>
        <v>&lt;95</v>
      </c>
      <c r="G72" s="544"/>
      <c r="H72" s="272"/>
      <c r="I72" s="543">
        <f t="shared" si="1"/>
        <v>0</v>
      </c>
      <c r="J72" s="544"/>
      <c r="K72" s="272"/>
      <c r="L72" s="543">
        <f t="shared" si="2"/>
        <v>0</v>
      </c>
      <c r="M72" s="544"/>
      <c r="N72" s="272"/>
      <c r="O72" s="543">
        <f t="shared" si="3"/>
        <v>0</v>
      </c>
      <c r="P72" s="544"/>
      <c r="Q72" s="23"/>
      <c r="R72" s="543">
        <f>IF($C72&gt;0,((SUM($M$21:$M$28)/$G$55)*100),0)</f>
        <v>0</v>
      </c>
      <c r="S72" s="544"/>
      <c r="T72" s="289"/>
    </row>
    <row r="73" spans="1:20" ht="15.75" customHeight="1">
      <c r="A73" s="285"/>
      <c r="B73" s="59" t="s">
        <v>403</v>
      </c>
      <c r="C73" s="543">
        <f>SUM($O$21:$O$28)</f>
        <v>0</v>
      </c>
      <c r="D73" s="544"/>
      <c r="E73" s="300"/>
      <c r="F73" s="543" t="str">
        <f t="shared" si="0"/>
        <v>&lt;95</v>
      </c>
      <c r="G73" s="544"/>
      <c r="H73" s="272"/>
      <c r="I73" s="543">
        <f t="shared" si="1"/>
        <v>0</v>
      </c>
      <c r="J73" s="544"/>
      <c r="K73" s="272"/>
      <c r="L73" s="543">
        <f t="shared" si="2"/>
        <v>0</v>
      </c>
      <c r="M73" s="544"/>
      <c r="N73" s="272"/>
      <c r="O73" s="543">
        <f t="shared" si="3"/>
        <v>0</v>
      </c>
      <c r="P73" s="544"/>
      <c r="Q73" s="23"/>
      <c r="R73" s="543">
        <f>IF($C73&gt;0,((SUM($P$21:$P$28)/$G$55)*100),0)</f>
        <v>0</v>
      </c>
      <c r="S73" s="544"/>
      <c r="T73" s="289"/>
    </row>
    <row r="74" spans="1:20" ht="15.75" customHeight="1">
      <c r="A74" s="285"/>
      <c r="B74" s="59" t="s">
        <v>404</v>
      </c>
      <c r="C74" s="543">
        <f>SUM($R$21:$R$28)</f>
        <v>0</v>
      </c>
      <c r="D74" s="544"/>
      <c r="E74" s="300"/>
      <c r="F74" s="543" t="str">
        <f t="shared" si="0"/>
        <v>&lt;95</v>
      </c>
      <c r="G74" s="544"/>
      <c r="H74" s="59"/>
      <c r="I74" s="543">
        <f t="shared" si="1"/>
        <v>0</v>
      </c>
      <c r="J74" s="544"/>
      <c r="K74" s="59"/>
      <c r="L74" s="543">
        <f t="shared" si="2"/>
        <v>0</v>
      </c>
      <c r="M74" s="544"/>
      <c r="N74" s="59"/>
      <c r="O74" s="543">
        <f t="shared" si="3"/>
        <v>0</v>
      </c>
      <c r="P74" s="544"/>
      <c r="Q74" s="23"/>
      <c r="R74" s="543">
        <f>IF($C74&gt;0,((SUM($S$21:$S$28)/$G$55)*100),0)</f>
        <v>0</v>
      </c>
      <c r="S74" s="544"/>
      <c r="T74" s="289"/>
    </row>
    <row r="75" spans="1:20" ht="15.75" customHeight="1">
      <c r="A75" s="285"/>
      <c r="B75" s="59" t="s">
        <v>405</v>
      </c>
      <c r="C75" s="543">
        <f>SUM($F$33:$F$40)</f>
        <v>0</v>
      </c>
      <c r="D75" s="544"/>
      <c r="E75" s="300"/>
      <c r="F75" s="543" t="str">
        <f t="shared" si="0"/>
        <v>&lt;95</v>
      </c>
      <c r="G75" s="544"/>
      <c r="H75" s="59"/>
      <c r="I75" s="543">
        <f t="shared" si="1"/>
        <v>0</v>
      </c>
      <c r="J75" s="544"/>
      <c r="K75" s="59"/>
      <c r="L75" s="543">
        <f t="shared" si="2"/>
        <v>0</v>
      </c>
      <c r="M75" s="544"/>
      <c r="N75" s="59"/>
      <c r="O75" s="543">
        <f t="shared" si="3"/>
        <v>0</v>
      </c>
      <c r="P75" s="544"/>
      <c r="Q75" s="23"/>
      <c r="R75" s="543">
        <f>IF($C75&gt;0,((SUM($G$33:$G$40)/$G$55)*100),0)</f>
        <v>0</v>
      </c>
      <c r="S75" s="544"/>
      <c r="T75" s="289"/>
    </row>
    <row r="76" spans="1:20" ht="15.75" customHeight="1">
      <c r="A76" s="285"/>
      <c r="B76" s="59" t="s">
        <v>406</v>
      </c>
      <c r="C76" s="543">
        <f>SUM($I$33:$I$40)</f>
        <v>0</v>
      </c>
      <c r="D76" s="544"/>
      <c r="E76" s="300"/>
      <c r="F76" s="543" t="str">
        <f t="shared" si="0"/>
        <v>&lt;95</v>
      </c>
      <c r="G76" s="544"/>
      <c r="H76" s="59"/>
      <c r="I76" s="543">
        <f t="shared" si="1"/>
        <v>0</v>
      </c>
      <c r="J76" s="544"/>
      <c r="K76" s="59"/>
      <c r="L76" s="543">
        <f t="shared" si="2"/>
        <v>0</v>
      </c>
      <c r="M76" s="544"/>
      <c r="N76" s="59"/>
      <c r="O76" s="543">
        <f t="shared" si="3"/>
        <v>0</v>
      </c>
      <c r="P76" s="544"/>
      <c r="Q76" s="23"/>
      <c r="R76" s="543">
        <f>IF($C76&gt;0,((SUM($J$33:$J$40)/$G$55)*100),0)</f>
        <v>0</v>
      </c>
      <c r="S76" s="544"/>
      <c r="T76" s="289"/>
    </row>
    <row r="77" spans="1:20" ht="15.75" customHeight="1">
      <c r="A77" s="285"/>
      <c r="B77" s="59" t="s">
        <v>407</v>
      </c>
      <c r="C77" s="543">
        <f>SUM($L$33:$L$40)</f>
        <v>0</v>
      </c>
      <c r="D77" s="544"/>
      <c r="E77" s="300"/>
      <c r="F77" s="543" t="str">
        <f t="shared" si="0"/>
        <v>&lt;95</v>
      </c>
      <c r="G77" s="544"/>
      <c r="H77" s="59"/>
      <c r="I77" s="543">
        <f t="shared" si="1"/>
        <v>0</v>
      </c>
      <c r="J77" s="544"/>
      <c r="K77" s="59"/>
      <c r="L77" s="543">
        <f t="shared" si="2"/>
        <v>0</v>
      </c>
      <c r="M77" s="544"/>
      <c r="N77" s="59"/>
      <c r="O77" s="543">
        <f t="shared" si="3"/>
        <v>0</v>
      </c>
      <c r="P77" s="544"/>
      <c r="Q77" s="23"/>
      <c r="R77" s="543">
        <f>IF($C77&gt;0,((SUM($M$33:$M$40)/$G$55)*100),0)</f>
        <v>0</v>
      </c>
      <c r="S77" s="544"/>
      <c r="T77" s="289"/>
    </row>
    <row r="78" spans="1:20" ht="15.75" customHeight="1">
      <c r="A78" s="285"/>
      <c r="B78" s="59" t="s">
        <v>408</v>
      </c>
      <c r="C78" s="543">
        <f>SUM($O$33:$O$40)</f>
        <v>0</v>
      </c>
      <c r="D78" s="544"/>
      <c r="E78" s="300"/>
      <c r="F78" s="543" t="str">
        <f t="shared" si="0"/>
        <v>&lt;95</v>
      </c>
      <c r="G78" s="544"/>
      <c r="H78" s="59"/>
      <c r="I78" s="543">
        <f t="shared" si="1"/>
        <v>0</v>
      </c>
      <c r="J78" s="544"/>
      <c r="K78" s="59"/>
      <c r="L78" s="543">
        <f t="shared" si="2"/>
        <v>0</v>
      </c>
      <c r="M78" s="544"/>
      <c r="N78" s="59"/>
      <c r="O78" s="543">
        <f t="shared" si="3"/>
        <v>0</v>
      </c>
      <c r="P78" s="544"/>
      <c r="Q78" s="23"/>
      <c r="R78" s="543">
        <f>IF($C78&gt;0,((SUM($P$33:$P$40)/$G$55)*100),0)</f>
        <v>0</v>
      </c>
      <c r="S78" s="544"/>
      <c r="T78" s="289"/>
    </row>
    <row r="79" spans="1:20" ht="15.75" customHeight="1">
      <c r="A79" s="285"/>
      <c r="B79" s="59" t="s">
        <v>409</v>
      </c>
      <c r="C79" s="543">
        <f>SUM($R$33:$R$40)</f>
        <v>0</v>
      </c>
      <c r="D79" s="544"/>
      <c r="E79" s="300"/>
      <c r="F79" s="543" t="str">
        <f t="shared" si="0"/>
        <v>&lt;95</v>
      </c>
      <c r="G79" s="544"/>
      <c r="H79" s="59"/>
      <c r="I79" s="543">
        <f t="shared" si="1"/>
        <v>0</v>
      </c>
      <c r="J79" s="544"/>
      <c r="K79" s="59"/>
      <c r="L79" s="543">
        <f t="shared" si="2"/>
        <v>0</v>
      </c>
      <c r="M79" s="544"/>
      <c r="N79" s="59"/>
      <c r="O79" s="543">
        <f t="shared" si="3"/>
        <v>0</v>
      </c>
      <c r="P79" s="544"/>
      <c r="Q79" s="23"/>
      <c r="R79" s="543">
        <f>IF($C79&gt;0,((SUM($S$33:$S$40)/$G$55)*100),0)</f>
        <v>0</v>
      </c>
      <c r="S79" s="544"/>
      <c r="T79" s="289"/>
    </row>
    <row r="80" spans="1:20" ht="15.75" customHeight="1">
      <c r="A80" s="285"/>
      <c r="B80" s="59" t="s">
        <v>410</v>
      </c>
      <c r="C80" s="543">
        <f>SUM($F$45:$F$52)</f>
        <v>0</v>
      </c>
      <c r="D80" s="544"/>
      <c r="E80" s="300"/>
      <c r="F80" s="543" t="str">
        <f t="shared" si="0"/>
        <v>&lt;95</v>
      </c>
      <c r="G80" s="544"/>
      <c r="H80" s="59"/>
      <c r="I80" s="543">
        <f t="shared" si="1"/>
        <v>0</v>
      </c>
      <c r="J80" s="544"/>
      <c r="K80" s="59"/>
      <c r="L80" s="543">
        <f t="shared" si="2"/>
        <v>0</v>
      </c>
      <c r="M80" s="544"/>
      <c r="N80" s="59"/>
      <c r="O80" s="543">
        <f t="shared" si="3"/>
        <v>0</v>
      </c>
      <c r="P80" s="544"/>
      <c r="Q80" s="23"/>
      <c r="R80" s="543">
        <f>IF($C80&gt;0,((SUM($G$45:$G$52)/$G$55)*100),0)</f>
        <v>0</v>
      </c>
      <c r="S80" s="544"/>
      <c r="T80" s="289"/>
    </row>
    <row r="81" spans="1:20" ht="15.75" customHeight="1">
      <c r="A81" s="285"/>
      <c r="B81" s="59" t="s">
        <v>411</v>
      </c>
      <c r="C81" s="543">
        <f>SUM($I$45:$I$52)</f>
        <v>0</v>
      </c>
      <c r="D81" s="544"/>
      <c r="E81" s="300"/>
      <c r="F81" s="543" t="str">
        <f t="shared" si="0"/>
        <v>&lt;95</v>
      </c>
      <c r="G81" s="544"/>
      <c r="H81" s="59"/>
      <c r="I81" s="543">
        <f t="shared" si="1"/>
        <v>0</v>
      </c>
      <c r="J81" s="544"/>
      <c r="K81" s="59"/>
      <c r="L81" s="543">
        <f t="shared" si="2"/>
        <v>0</v>
      </c>
      <c r="M81" s="544"/>
      <c r="N81" s="59"/>
      <c r="O81" s="543">
        <f t="shared" si="3"/>
        <v>0</v>
      </c>
      <c r="P81" s="544"/>
      <c r="Q81" s="23"/>
      <c r="R81" s="543">
        <f>IF($C81&gt;0,((SUM($J$45:$J$52)/$G$55)*100),0)</f>
        <v>0</v>
      </c>
      <c r="S81" s="544"/>
      <c r="T81" s="289"/>
    </row>
    <row r="82" spans="1:20" ht="15.75" customHeight="1">
      <c r="A82" s="285"/>
      <c r="B82" s="59" t="s">
        <v>412</v>
      </c>
      <c r="C82" s="543">
        <f>SUM($L$45:$L$52)</f>
        <v>0</v>
      </c>
      <c r="D82" s="544"/>
      <c r="E82" s="300"/>
      <c r="F82" s="543" t="str">
        <f t="shared" si="0"/>
        <v>&lt;95</v>
      </c>
      <c r="G82" s="544"/>
      <c r="H82" s="59"/>
      <c r="I82" s="543">
        <f t="shared" si="1"/>
        <v>0</v>
      </c>
      <c r="J82" s="544"/>
      <c r="K82" s="59"/>
      <c r="L82" s="543">
        <f t="shared" si="2"/>
        <v>0</v>
      </c>
      <c r="M82" s="544"/>
      <c r="N82" s="59"/>
      <c r="O82" s="543">
        <f t="shared" si="3"/>
        <v>0</v>
      </c>
      <c r="P82" s="544"/>
      <c r="Q82" s="23"/>
      <c r="R82" s="543">
        <f>IF($C82&gt;0,((SUM($M$45:$M$52)/$G$55)*100),0)</f>
        <v>0</v>
      </c>
      <c r="S82" s="544"/>
      <c r="T82" s="289"/>
    </row>
    <row r="83" spans="1:20" ht="15.75" customHeight="1">
      <c r="A83" s="285"/>
      <c r="B83" s="59" t="s">
        <v>413</v>
      </c>
      <c r="C83" s="543">
        <f>SUM($O$45:$O$52)</f>
        <v>0</v>
      </c>
      <c r="D83" s="544"/>
      <c r="E83" s="300"/>
      <c r="F83" s="543" t="str">
        <f t="shared" si="0"/>
        <v>&lt;95</v>
      </c>
      <c r="G83" s="544"/>
      <c r="H83" s="272"/>
      <c r="I83" s="543">
        <f t="shared" si="1"/>
        <v>0</v>
      </c>
      <c r="J83" s="544"/>
      <c r="K83" s="272"/>
      <c r="L83" s="543">
        <f t="shared" si="2"/>
        <v>0</v>
      </c>
      <c r="M83" s="544"/>
      <c r="N83" s="272"/>
      <c r="O83" s="543">
        <f t="shared" si="3"/>
        <v>0</v>
      </c>
      <c r="P83" s="544"/>
      <c r="Q83" s="23"/>
      <c r="R83" s="543">
        <f>IF($C83&gt;0,((SUM($P$45:$P$52)/$G$55)*100),0)</f>
        <v>0</v>
      </c>
      <c r="S83" s="544"/>
      <c r="T83" s="289"/>
    </row>
    <row r="84" spans="1:20" ht="15.75" customHeight="1" thickBot="1">
      <c r="A84" s="285"/>
      <c r="B84" s="59" t="s">
        <v>414</v>
      </c>
      <c r="C84" s="554">
        <f>SUM($R$45:$R$52)</f>
        <v>0</v>
      </c>
      <c r="D84" s="555"/>
      <c r="E84" s="300"/>
      <c r="F84" s="554" t="str">
        <f t="shared" si="0"/>
        <v>&lt;95</v>
      </c>
      <c r="G84" s="555"/>
      <c r="H84" s="272"/>
      <c r="I84" s="554">
        <f t="shared" si="1"/>
        <v>0</v>
      </c>
      <c r="J84" s="555"/>
      <c r="K84" s="272"/>
      <c r="L84" s="554">
        <f t="shared" si="2"/>
        <v>0</v>
      </c>
      <c r="M84" s="555"/>
      <c r="N84" s="272"/>
      <c r="O84" s="554">
        <f t="shared" si="3"/>
        <v>0</v>
      </c>
      <c r="P84" s="555"/>
      <c r="Q84" s="23"/>
      <c r="R84" s="554">
        <f>IF($C84&gt;0,((SUM($S$45:$S$52)/$G$55)*100),0)</f>
        <v>0</v>
      </c>
      <c r="S84" s="555"/>
      <c r="T84" s="289"/>
    </row>
    <row r="85" spans="1:20" ht="16.5" customHeight="1" thickTop="1">
      <c r="A85" s="285"/>
      <c r="B85" s="59"/>
      <c r="C85" s="300"/>
      <c r="D85" s="300"/>
      <c r="E85" s="300"/>
      <c r="F85" s="300"/>
      <c r="G85" s="300"/>
      <c r="H85" s="272"/>
      <c r="I85" s="300"/>
      <c r="J85" s="300"/>
      <c r="K85" s="272"/>
      <c r="L85" s="300"/>
      <c r="M85" s="300"/>
      <c r="N85" s="272"/>
      <c r="O85" s="300"/>
      <c r="P85" s="300"/>
      <c r="Q85" s="23"/>
      <c r="R85" s="300"/>
      <c r="S85" s="300"/>
      <c r="T85" s="289"/>
    </row>
    <row r="86" spans="1:20" ht="19.5" customHeight="1" thickBot="1">
      <c r="A86" s="285"/>
      <c r="B86" s="474" t="s">
        <v>126</v>
      </c>
      <c r="C86" s="474"/>
      <c r="D86" s="474"/>
      <c r="E86" s="474"/>
      <c r="F86" s="474"/>
      <c r="G86" s="474"/>
      <c r="H86" s="59"/>
      <c r="I86" s="501" t="str">
        <f>IF($R$86&gt;100,"30,00",IF($R$86&gt;75,"20,00",IF($R$86&gt;50,"10,00",IF($R$86&lt;=50.01,"0,00"))))</f>
        <v>0,00</v>
      </c>
      <c r="J86" s="502"/>
      <c r="K86" s="12"/>
      <c r="L86" s="304" t="s">
        <v>157</v>
      </c>
      <c r="M86" s="12"/>
      <c r="N86" s="59"/>
      <c r="O86" s="272"/>
      <c r="P86" s="272"/>
      <c r="Q86" s="23"/>
      <c r="R86" s="557">
        <f>SUM($R65:$S84)</f>
        <v>0</v>
      </c>
      <c r="S86" s="558"/>
      <c r="T86" s="289"/>
    </row>
    <row r="87" spans="1:20" ht="16.5" customHeight="1">
      <c r="A87" s="285"/>
      <c r="B87" s="59"/>
      <c r="C87" s="59"/>
      <c r="D87" s="59"/>
      <c r="E87" s="59"/>
      <c r="F87" s="185"/>
      <c r="G87" s="185"/>
      <c r="H87" s="59"/>
      <c r="I87" s="12"/>
      <c r="J87" s="12"/>
      <c r="K87" s="12"/>
      <c r="L87" s="228"/>
      <c r="M87" s="12"/>
      <c r="N87" s="59"/>
      <c r="O87" s="185"/>
      <c r="P87" s="305"/>
      <c r="Q87" s="23"/>
      <c r="R87" s="185"/>
      <c r="S87" s="305"/>
      <c r="T87" s="289"/>
    </row>
    <row r="88" spans="1:20" ht="19.5" customHeight="1" thickBot="1">
      <c r="A88" s="285"/>
      <c r="B88" s="474" t="s">
        <v>128</v>
      </c>
      <c r="C88" s="474"/>
      <c r="D88" s="474"/>
      <c r="E88" s="474"/>
      <c r="F88" s="474"/>
      <c r="G88" s="474"/>
      <c r="H88" s="59"/>
      <c r="I88" s="501">
        <f>SUM($O65:$P84)</f>
        <v>0</v>
      </c>
      <c r="J88" s="502"/>
      <c r="K88" s="306"/>
      <c r="L88" s="304" t="s">
        <v>157</v>
      </c>
      <c r="M88" s="306"/>
      <c r="N88" s="59"/>
      <c r="O88" s="185"/>
      <c r="P88" s="305"/>
      <c r="Q88" s="23"/>
      <c r="R88" s="185"/>
      <c r="S88" s="305"/>
      <c r="T88" s="289"/>
    </row>
    <row r="89" spans="1:20" ht="16.5" customHeight="1">
      <c r="A89" s="285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23"/>
      <c r="R89" s="23"/>
      <c r="S89" s="23"/>
      <c r="T89" s="289"/>
    </row>
    <row r="90" spans="1:20" ht="19.5" customHeight="1" thickBot="1">
      <c r="A90" s="285"/>
      <c r="B90" s="474" t="s">
        <v>125</v>
      </c>
      <c r="C90" s="474"/>
      <c r="D90" s="59"/>
      <c r="E90" s="59"/>
      <c r="F90" s="59"/>
      <c r="G90" s="59"/>
      <c r="H90" s="59"/>
      <c r="I90" s="568">
        <v>0</v>
      </c>
      <c r="J90" s="569"/>
      <c r="K90" s="272"/>
      <c r="L90" s="304" t="s">
        <v>157</v>
      </c>
      <c r="M90" s="272"/>
      <c r="N90" s="23"/>
      <c r="O90" s="272"/>
      <c r="P90" s="272"/>
      <c r="Q90" s="23"/>
      <c r="R90" s="23"/>
      <c r="S90" s="23"/>
      <c r="T90" s="289"/>
    </row>
    <row r="91" spans="1:20" ht="7.5" customHeight="1" thickBot="1" thickTop="1">
      <c r="A91" s="285"/>
      <c r="B91" s="59"/>
      <c r="C91" s="59"/>
      <c r="D91" s="59"/>
      <c r="E91" s="59"/>
      <c r="F91" s="59"/>
      <c r="G91" s="59"/>
      <c r="H91" s="307"/>
      <c r="I91" s="308"/>
      <c r="J91" s="308"/>
      <c r="K91" s="309"/>
      <c r="L91" s="272"/>
      <c r="M91" s="272"/>
      <c r="N91" s="23"/>
      <c r="O91" s="272"/>
      <c r="P91" s="272"/>
      <c r="Q91" s="23"/>
      <c r="R91" s="23"/>
      <c r="S91" s="23"/>
      <c r="T91" s="289"/>
    </row>
    <row r="92" spans="1:20" ht="7.5" customHeight="1">
      <c r="A92" s="285"/>
      <c r="B92" s="59"/>
      <c r="C92" s="59"/>
      <c r="D92" s="59"/>
      <c r="E92" s="59"/>
      <c r="F92" s="59"/>
      <c r="G92" s="59"/>
      <c r="H92" s="59"/>
      <c r="I92" s="59"/>
      <c r="J92" s="272"/>
      <c r="K92" s="272"/>
      <c r="L92" s="272"/>
      <c r="M92" s="272"/>
      <c r="N92" s="23"/>
      <c r="O92" s="272"/>
      <c r="P92" s="272"/>
      <c r="Q92" s="23"/>
      <c r="R92" s="23"/>
      <c r="S92" s="23"/>
      <c r="T92" s="289"/>
    </row>
    <row r="93" spans="1:20" ht="19.5" customHeight="1" thickBot="1">
      <c r="A93" s="285"/>
      <c r="B93" s="474" t="s">
        <v>145</v>
      </c>
      <c r="C93" s="474"/>
      <c r="D93" s="474"/>
      <c r="E93" s="474"/>
      <c r="F93" s="474"/>
      <c r="G93" s="474"/>
      <c r="H93" s="59"/>
      <c r="I93" s="501">
        <f>$I$88+$I$86+$I$90</f>
        <v>0</v>
      </c>
      <c r="J93" s="502"/>
      <c r="K93" s="272"/>
      <c r="L93" s="272"/>
      <c r="M93" s="272"/>
      <c r="N93" s="23"/>
      <c r="O93" s="272"/>
      <c r="P93" s="272"/>
      <c r="Q93" s="23"/>
      <c r="R93" s="23"/>
      <c r="S93" s="23"/>
      <c r="T93" s="289"/>
    </row>
    <row r="94" spans="1:20" ht="15" customHeight="1">
      <c r="A94" s="285"/>
      <c r="B94" s="59"/>
      <c r="C94" s="59"/>
      <c r="D94" s="59"/>
      <c r="E94" s="59"/>
      <c r="F94" s="59"/>
      <c r="G94" s="59"/>
      <c r="H94" s="59"/>
      <c r="I94" s="185"/>
      <c r="J94" s="305"/>
      <c r="K94" s="272"/>
      <c r="L94" s="272"/>
      <c r="M94" s="272"/>
      <c r="N94" s="23"/>
      <c r="O94" s="272"/>
      <c r="P94" s="272"/>
      <c r="Q94" s="23"/>
      <c r="R94" s="23"/>
      <c r="S94" s="23"/>
      <c r="T94" s="289"/>
    </row>
    <row r="95" spans="1:20" ht="15" customHeight="1">
      <c r="A95" s="285"/>
      <c r="B95" s="532" t="s">
        <v>299</v>
      </c>
      <c r="C95" s="532"/>
      <c r="D95" s="532"/>
      <c r="E95" s="59"/>
      <c r="F95" s="59"/>
      <c r="G95" s="538" t="s">
        <v>160</v>
      </c>
      <c r="H95" s="538"/>
      <c r="I95" s="538"/>
      <c r="J95" s="538"/>
      <c r="K95" s="174"/>
      <c r="L95" s="174"/>
      <c r="M95" s="170" t="s">
        <v>158</v>
      </c>
      <c r="N95" s="532" t="s">
        <v>163</v>
      </c>
      <c r="O95" s="532"/>
      <c r="P95" s="532"/>
      <c r="Q95" s="532"/>
      <c r="R95" s="538" t="s">
        <v>159</v>
      </c>
      <c r="S95" s="538"/>
      <c r="T95" s="289"/>
    </row>
    <row r="96" spans="1:20" ht="19.5" customHeight="1" thickBot="1">
      <c r="A96" s="285"/>
      <c r="B96" s="474" t="s">
        <v>144</v>
      </c>
      <c r="C96" s="474"/>
      <c r="D96" s="474"/>
      <c r="E96" s="474"/>
      <c r="F96" s="11"/>
      <c r="G96" s="534" t="s">
        <v>146</v>
      </c>
      <c r="H96" s="535"/>
      <c r="I96" s="535"/>
      <c r="J96" s="536"/>
      <c r="K96" s="174"/>
      <c r="L96" s="174"/>
      <c r="M96" s="385" t="str">
        <f>VLOOKUP($G$96,W7:Z17,2)</f>
        <v>1°</v>
      </c>
      <c r="N96" s="23"/>
      <c r="O96" s="539" t="str">
        <f>VLOOKUP($G$96,W7:Z17,3)</f>
        <v>Economica</v>
      </c>
      <c r="P96" s="541"/>
      <c r="Q96" s="23"/>
      <c r="R96" s="501">
        <f>VLOOKUP($G$96,W7:Z17,4)</f>
        <v>0</v>
      </c>
      <c r="S96" s="533" t="b">
        <f>IF($D$6="RESIDENZIALE",VLOOKUP($D96,$L110:$M276,2),IF($D$6="AGRICOLTURA",VLOOKUP($D96,$N110:$O220,2),IF($D$6="DIREZIONALE",VLOOKUP($D96,$P110:$Q274,2),IF($D$6="COMMERCIALE",VLOOKUP($D96,$R114:$S274,2),IF($D$6="TURISMO",VLOOKUP($D96,$T155:$U274,2),IF($D$6="ARTIGIANATO",VLOOKUP($D96,$V155:$W274,2),IF($D$6="INDUSTRIA",VLOOKUP($D96,$AA155:$AB274,2))))))))</f>
        <v>0</v>
      </c>
      <c r="T96" s="289"/>
    </row>
    <row r="97" spans="1:20" ht="19.5" customHeight="1" thickBot="1" thickTop="1">
      <c r="A97" s="286"/>
      <c r="B97" s="287"/>
      <c r="C97" s="287"/>
      <c r="D97" s="287"/>
      <c r="E97" s="287"/>
      <c r="F97" s="287"/>
      <c r="G97" s="287"/>
      <c r="H97" s="287"/>
      <c r="I97" s="287"/>
      <c r="J97" s="287"/>
      <c r="K97" s="287"/>
      <c r="L97" s="287"/>
      <c r="M97" s="287"/>
      <c r="N97" s="287"/>
      <c r="O97" s="287"/>
      <c r="P97" s="287"/>
      <c r="Q97" s="293"/>
      <c r="R97" s="287"/>
      <c r="S97" s="287"/>
      <c r="T97" s="294"/>
    </row>
    <row r="98" ht="15" customHeight="1" thickTop="1"/>
    <row r="99" ht="15" customHeight="1" thickBot="1"/>
    <row r="100" spans="1:20" ht="15" customHeight="1" thickBot="1">
      <c r="A100" s="470" t="s">
        <v>84</v>
      </c>
      <c r="B100" s="470"/>
      <c r="C100" s="456" t="s">
        <v>174</v>
      </c>
      <c r="D100" s="457"/>
      <c r="E100" s="457"/>
      <c r="F100" s="457"/>
      <c r="G100" s="457"/>
      <c r="H100" s="457"/>
      <c r="I100" s="457"/>
      <c r="J100" s="457"/>
      <c r="K100" s="457"/>
      <c r="L100" s="457"/>
      <c r="M100" s="457"/>
      <c r="N100" s="458"/>
      <c r="O100" s="537"/>
      <c r="P100" s="537"/>
      <c r="Q100" s="537"/>
      <c r="R100" s="537"/>
      <c r="S100" s="537"/>
      <c r="T100" s="537"/>
    </row>
    <row r="101" spans="1:20" ht="8.25" customHeight="1" thickBot="1" thickTop="1">
      <c r="A101" s="322"/>
      <c r="B101" s="323"/>
      <c r="C101" s="459"/>
      <c r="D101" s="460"/>
      <c r="E101" s="460"/>
      <c r="F101" s="460"/>
      <c r="G101" s="460"/>
      <c r="H101" s="460"/>
      <c r="I101" s="460"/>
      <c r="J101" s="460"/>
      <c r="K101" s="460"/>
      <c r="L101" s="460"/>
      <c r="M101" s="460"/>
      <c r="N101" s="461"/>
      <c r="O101" s="324"/>
      <c r="P101" s="265"/>
      <c r="Q101" s="265"/>
      <c r="R101" s="265"/>
      <c r="S101" s="265"/>
      <c r="T101" s="6"/>
    </row>
    <row r="102" spans="1:20" ht="19.5" customHeight="1">
      <c r="A102" s="285"/>
      <c r="B102" s="272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88"/>
      <c r="R102" s="272"/>
      <c r="S102" s="272"/>
      <c r="T102" s="289"/>
    </row>
    <row r="103" spans="1:20" ht="15" customHeight="1">
      <c r="A103" s="285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38" t="s">
        <v>119</v>
      </c>
      <c r="P103" s="538"/>
      <c r="Q103" s="174"/>
      <c r="R103" s="272"/>
      <c r="S103" s="272"/>
      <c r="T103" s="289"/>
    </row>
    <row r="104" spans="1:20" ht="19.5" customHeight="1" thickBot="1">
      <c r="A104" s="285"/>
      <c r="B104" s="474" t="s">
        <v>170</v>
      </c>
      <c r="C104" s="474"/>
      <c r="D104" s="474"/>
      <c r="E104" s="474"/>
      <c r="F104" s="59"/>
      <c r="G104" s="534" t="s">
        <v>176</v>
      </c>
      <c r="H104" s="535"/>
      <c r="I104" s="535"/>
      <c r="J104" s="536"/>
      <c r="K104" s="59"/>
      <c r="L104" s="59"/>
      <c r="M104" s="59"/>
      <c r="N104" s="59"/>
      <c r="O104" s="501">
        <f>VLOOKUP($G$104,AA7:AB9,2)</f>
        <v>2</v>
      </c>
      <c r="P104" s="533"/>
      <c r="Q104" s="23"/>
      <c r="R104" s="304" t="s">
        <v>157</v>
      </c>
      <c r="S104" s="272"/>
      <c r="T104" s="289"/>
    </row>
    <row r="105" spans="1:20" ht="15" customHeight="1" thickTop="1">
      <c r="A105" s="285"/>
      <c r="B105" s="59"/>
      <c r="C105" s="59"/>
      <c r="D105" s="59"/>
      <c r="E105" s="59"/>
      <c r="F105" s="59"/>
      <c r="G105" s="300"/>
      <c r="H105" s="300"/>
      <c r="I105" s="300"/>
      <c r="J105" s="300"/>
      <c r="K105" s="59"/>
      <c r="L105" s="59"/>
      <c r="M105" s="59"/>
      <c r="N105" s="59"/>
      <c r="O105" s="318"/>
      <c r="P105" s="318"/>
      <c r="Q105" s="23"/>
      <c r="R105" s="272"/>
      <c r="S105" s="272"/>
      <c r="T105" s="289"/>
    </row>
    <row r="106" spans="1:20" ht="15" customHeight="1">
      <c r="A106" s="285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38" t="s">
        <v>119</v>
      </c>
      <c r="P106" s="538"/>
      <c r="Q106" s="174"/>
      <c r="R106" s="272"/>
      <c r="S106" s="272"/>
      <c r="T106" s="289"/>
    </row>
    <row r="107" spans="1:20" ht="19.5" customHeight="1" thickBot="1">
      <c r="A107" s="285"/>
      <c r="B107" s="474" t="s">
        <v>171</v>
      </c>
      <c r="C107" s="474"/>
      <c r="D107" s="474"/>
      <c r="E107" s="474"/>
      <c r="F107" s="59"/>
      <c r="G107" s="534" t="s">
        <v>169</v>
      </c>
      <c r="H107" s="535"/>
      <c r="I107" s="535"/>
      <c r="J107" s="536"/>
      <c r="K107" s="59"/>
      <c r="L107" s="59"/>
      <c r="M107" s="59"/>
      <c r="N107" s="59"/>
      <c r="O107" s="501">
        <f>VLOOKUP($G$107,AC7:AD9,2)</f>
        <v>2.5</v>
      </c>
      <c r="P107" s="533"/>
      <c r="Q107" s="23"/>
      <c r="R107" s="304" t="s">
        <v>157</v>
      </c>
      <c r="S107" s="272"/>
      <c r="T107" s="289"/>
    </row>
    <row r="108" spans="1:20" ht="15" customHeight="1" thickTop="1">
      <c r="A108" s="285"/>
      <c r="B108" s="59"/>
      <c r="C108" s="59"/>
      <c r="D108" s="59"/>
      <c r="E108" s="59"/>
      <c r="F108" s="59"/>
      <c r="G108" s="300"/>
      <c r="H108" s="300"/>
      <c r="I108" s="300"/>
      <c r="J108" s="300"/>
      <c r="K108" s="59"/>
      <c r="L108" s="59"/>
      <c r="M108" s="59"/>
      <c r="N108" s="59"/>
      <c r="O108" s="318"/>
      <c r="P108" s="318"/>
      <c r="Q108" s="23"/>
      <c r="R108" s="272"/>
      <c r="S108" s="272"/>
      <c r="T108" s="289"/>
    </row>
    <row r="109" spans="1:20" ht="15" customHeight="1">
      <c r="A109" s="285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38" t="s">
        <v>119</v>
      </c>
      <c r="P109" s="538"/>
      <c r="Q109" s="23"/>
      <c r="R109" s="272"/>
      <c r="S109" s="272"/>
      <c r="T109" s="289"/>
    </row>
    <row r="110" spans="1:20" ht="19.5" customHeight="1" thickBot="1">
      <c r="A110" s="285"/>
      <c r="B110" s="474" t="s">
        <v>165</v>
      </c>
      <c r="C110" s="474"/>
      <c r="D110" s="474"/>
      <c r="E110" s="474"/>
      <c r="F110" s="11"/>
      <c r="G110" s="59"/>
      <c r="H110" s="59"/>
      <c r="I110" s="59"/>
      <c r="J110" s="59"/>
      <c r="K110" s="59"/>
      <c r="L110" s="59"/>
      <c r="M110" s="59"/>
      <c r="N110" s="59"/>
      <c r="O110" s="501" t="str">
        <f>IF($O$96="economica","1,00",IF($O$96="media","2,50",IF($O$96="lusso","4,00")))</f>
        <v>1,00</v>
      </c>
      <c r="P110" s="533"/>
      <c r="Q110" s="23"/>
      <c r="R110" s="304" t="s">
        <v>157</v>
      </c>
      <c r="S110" s="272"/>
      <c r="T110" s="289"/>
    </row>
    <row r="111" spans="1:20" ht="7.5" customHeight="1" thickBot="1">
      <c r="A111" s="285"/>
      <c r="B111" s="59"/>
      <c r="C111" s="59"/>
      <c r="D111" s="59"/>
      <c r="E111" s="59"/>
      <c r="F111" s="59"/>
      <c r="G111" s="59"/>
      <c r="H111" s="59"/>
      <c r="I111" s="186"/>
      <c r="J111" s="186"/>
      <c r="K111" s="272"/>
      <c r="L111" s="272"/>
      <c r="M111" s="272"/>
      <c r="N111" s="307"/>
      <c r="O111" s="308"/>
      <c r="P111" s="308"/>
      <c r="Q111" s="309"/>
      <c r="R111" s="23"/>
      <c r="S111" s="23"/>
      <c r="T111" s="289"/>
    </row>
    <row r="112" spans="1:20" ht="7.5" customHeight="1">
      <c r="A112" s="285"/>
      <c r="B112" s="59"/>
      <c r="C112" s="59"/>
      <c r="D112" s="59"/>
      <c r="E112" s="59"/>
      <c r="F112" s="59"/>
      <c r="G112" s="59"/>
      <c r="H112" s="59"/>
      <c r="I112" s="59"/>
      <c r="J112" s="272"/>
      <c r="K112" s="272"/>
      <c r="L112" s="272"/>
      <c r="M112" s="272"/>
      <c r="N112" s="23"/>
      <c r="O112" s="272"/>
      <c r="P112" s="272"/>
      <c r="Q112" s="23"/>
      <c r="R112" s="23"/>
      <c r="S112" s="23"/>
      <c r="T112" s="289"/>
    </row>
    <row r="113" spans="1:20" ht="19.5" customHeight="1" thickBot="1">
      <c r="A113" s="285"/>
      <c r="B113" s="474" t="s">
        <v>145</v>
      </c>
      <c r="C113" s="474"/>
      <c r="D113" s="474"/>
      <c r="E113" s="11"/>
      <c r="F113" s="11"/>
      <c r="G113" s="11"/>
      <c r="H113" s="59"/>
      <c r="I113" s="59"/>
      <c r="J113" s="59"/>
      <c r="K113" s="59"/>
      <c r="L113" s="59"/>
      <c r="M113" s="59"/>
      <c r="N113" s="59"/>
      <c r="O113" s="501">
        <f>$O$110+$O$107+$O$104</f>
        <v>5.5</v>
      </c>
      <c r="P113" s="533"/>
      <c r="Q113" s="23"/>
      <c r="R113" s="300"/>
      <c r="S113" s="300"/>
      <c r="T113" s="289"/>
    </row>
    <row r="114" spans="1:20" ht="19.5" customHeight="1" thickBot="1">
      <c r="A114" s="286"/>
      <c r="B114" s="287"/>
      <c r="C114" s="287"/>
      <c r="D114" s="287"/>
      <c r="E114" s="287"/>
      <c r="F114" s="287"/>
      <c r="G114" s="287"/>
      <c r="H114" s="287"/>
      <c r="I114" s="287"/>
      <c r="J114" s="287"/>
      <c r="K114" s="287"/>
      <c r="L114" s="287"/>
      <c r="M114" s="287"/>
      <c r="N114" s="287"/>
      <c r="O114" s="287"/>
      <c r="P114" s="287"/>
      <c r="Q114" s="293"/>
      <c r="R114" s="287"/>
      <c r="S114" s="287"/>
      <c r="T114" s="294"/>
    </row>
    <row r="115" ht="15" customHeight="1" thickTop="1"/>
    <row r="116" ht="15" customHeight="1" thickBot="1"/>
    <row r="117" spans="1:20" ht="15" customHeight="1" thickBot="1">
      <c r="A117" s="470" t="s">
        <v>84</v>
      </c>
      <c r="B117" s="470"/>
      <c r="C117" s="456" t="s">
        <v>161</v>
      </c>
      <c r="D117" s="457"/>
      <c r="E117" s="457"/>
      <c r="F117" s="457"/>
      <c r="G117" s="457"/>
      <c r="H117" s="457"/>
      <c r="I117" s="457"/>
      <c r="J117" s="457"/>
      <c r="K117" s="457"/>
      <c r="L117" s="457"/>
      <c r="M117" s="457"/>
      <c r="N117" s="458"/>
      <c r="O117" s="537"/>
      <c r="P117" s="537"/>
      <c r="Q117" s="537"/>
      <c r="R117" s="537"/>
      <c r="S117" s="537"/>
      <c r="T117" s="537"/>
    </row>
    <row r="118" spans="1:20" ht="18.75" customHeight="1" thickBot="1" thickTop="1">
      <c r="A118" s="322"/>
      <c r="B118" s="323"/>
      <c r="C118" s="459"/>
      <c r="D118" s="460"/>
      <c r="E118" s="460"/>
      <c r="F118" s="460"/>
      <c r="G118" s="460"/>
      <c r="H118" s="460"/>
      <c r="I118" s="460"/>
      <c r="J118" s="460"/>
      <c r="K118" s="460"/>
      <c r="L118" s="460"/>
      <c r="M118" s="460"/>
      <c r="N118" s="461"/>
      <c r="O118" s="324"/>
      <c r="P118" s="265"/>
      <c r="Q118" s="265"/>
      <c r="R118" s="265"/>
      <c r="S118" s="265"/>
      <c r="T118" s="6"/>
    </row>
    <row r="119" spans="1:20" ht="19.5" customHeight="1">
      <c r="A119" s="285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23"/>
      <c r="R119" s="23"/>
      <c r="S119" s="23"/>
      <c r="T119" s="289"/>
    </row>
    <row r="120" spans="1:20" ht="19.5" customHeight="1" thickBot="1">
      <c r="A120" s="285"/>
      <c r="B120" s="11" t="s">
        <v>182</v>
      </c>
      <c r="C120" s="479" t="s">
        <v>93</v>
      </c>
      <c r="D120" s="542"/>
      <c r="E120" s="539">
        <f>VLOOKUP($M$96,X20:Y30,2)</f>
        <v>302.68</v>
      </c>
      <c r="F120" s="540"/>
      <c r="G120" s="541"/>
      <c r="H120" s="319"/>
      <c r="I120" s="474" t="s">
        <v>205</v>
      </c>
      <c r="J120" s="474"/>
      <c r="K120" s="474"/>
      <c r="L120" s="474"/>
      <c r="M120" s="474"/>
      <c r="N120" s="272"/>
      <c r="O120" s="501">
        <f>$E$120*(1+($R$96/100))</f>
        <v>302.68</v>
      </c>
      <c r="P120" s="533"/>
      <c r="Q120" s="319"/>
      <c r="R120" s="59" t="s">
        <v>183</v>
      </c>
      <c r="S120" s="23"/>
      <c r="T120" s="289"/>
    </row>
    <row r="121" spans="1:20" ht="15" customHeight="1">
      <c r="A121" s="285"/>
      <c r="B121" s="59"/>
      <c r="C121" s="59"/>
      <c r="D121" s="272"/>
      <c r="E121" s="272"/>
      <c r="F121" s="272"/>
      <c r="G121" s="272"/>
      <c r="H121" s="272"/>
      <c r="I121" s="272"/>
      <c r="J121" s="272"/>
      <c r="K121" s="59"/>
      <c r="L121" s="59"/>
      <c r="M121" s="59"/>
      <c r="N121" s="59"/>
      <c r="O121" s="59"/>
      <c r="P121" s="59"/>
      <c r="Q121" s="23"/>
      <c r="R121" s="59"/>
      <c r="S121" s="23"/>
      <c r="T121" s="289"/>
    </row>
    <row r="122" spans="1:20" ht="19.5" customHeight="1" thickBot="1">
      <c r="A122" s="285"/>
      <c r="B122" s="11" t="s">
        <v>94</v>
      </c>
      <c r="C122" s="479" t="s">
        <v>108</v>
      </c>
      <c r="D122" s="542"/>
      <c r="E122" s="539">
        <f>$G$55+$R$57</f>
        <v>0</v>
      </c>
      <c r="F122" s="540"/>
      <c r="G122" s="541"/>
      <c r="H122" s="319"/>
      <c r="I122" s="474" t="s">
        <v>258</v>
      </c>
      <c r="J122" s="474"/>
      <c r="K122" s="474"/>
      <c r="L122" s="474"/>
      <c r="M122" s="474"/>
      <c r="N122" s="59"/>
      <c r="O122" s="496">
        <f>$E$122*($O$120*($O$113/100))</f>
        <v>0</v>
      </c>
      <c r="P122" s="546"/>
      <c r="Q122" s="23"/>
      <c r="R122" s="59" t="s">
        <v>93</v>
      </c>
      <c r="S122" s="388">
        <f>O122</f>
        <v>0</v>
      </c>
      <c r="T122" s="289"/>
    </row>
    <row r="123" spans="1:20" ht="19.5" customHeight="1">
      <c r="A123" s="285"/>
      <c r="B123" s="11"/>
      <c r="C123" s="59"/>
      <c r="D123" s="272"/>
      <c r="E123" s="318"/>
      <c r="F123" s="318"/>
      <c r="G123" s="318"/>
      <c r="H123" s="319"/>
      <c r="I123" s="59"/>
      <c r="J123" s="59"/>
      <c r="K123" s="59"/>
      <c r="L123" s="59"/>
      <c r="M123" s="59"/>
      <c r="N123" s="59"/>
      <c r="O123" s="185"/>
      <c r="P123" s="185"/>
      <c r="Q123" s="23"/>
      <c r="R123" s="59"/>
      <c r="S123" s="23"/>
      <c r="T123" s="289"/>
    </row>
    <row r="124" spans="1:20" ht="19.5" customHeight="1">
      <c r="A124" s="285"/>
      <c r="B124" s="11"/>
      <c r="C124" s="59"/>
      <c r="D124" s="272"/>
      <c r="E124" s="318"/>
      <c r="F124" s="318"/>
      <c r="G124" s="318"/>
      <c r="H124" s="319"/>
      <c r="I124" s="59"/>
      <c r="J124" s="59"/>
      <c r="K124" s="59"/>
      <c r="L124" s="59"/>
      <c r="M124" s="59"/>
      <c r="N124" s="59"/>
      <c r="O124" s="185"/>
      <c r="P124" s="185"/>
      <c r="Q124" s="23"/>
      <c r="R124" s="59"/>
      <c r="S124" s="23"/>
      <c r="T124" s="289"/>
    </row>
    <row r="125" spans="1:20" ht="15" customHeight="1">
      <c r="A125" s="285"/>
      <c r="B125" s="556" t="s">
        <v>306</v>
      </c>
      <c r="C125" s="556"/>
      <c r="D125" s="556"/>
      <c r="E125" s="556"/>
      <c r="F125" s="556"/>
      <c r="G125" s="556"/>
      <c r="H125" s="556"/>
      <c r="I125" s="556"/>
      <c r="J125" s="556"/>
      <c r="K125" s="556"/>
      <c r="L125" s="556"/>
      <c r="M125" s="556"/>
      <c r="N125" s="556"/>
      <c r="O125" s="556" t="s">
        <v>95</v>
      </c>
      <c r="P125" s="556"/>
      <c r="Q125" s="556"/>
      <c r="R125" s="556"/>
      <c r="S125" s="556"/>
      <c r="T125" s="289"/>
    </row>
    <row r="126" spans="1:20" ht="15" customHeight="1">
      <c r="A126" s="285"/>
      <c r="B126" s="493" t="s">
        <v>307</v>
      </c>
      <c r="C126" s="494"/>
      <c r="D126" s="494"/>
      <c r="E126" s="494"/>
      <c r="F126" s="494"/>
      <c r="G126" s="494"/>
      <c r="H126" s="494"/>
      <c r="I126" s="494"/>
      <c r="J126" s="494"/>
      <c r="K126" s="494"/>
      <c r="L126" s="494"/>
      <c r="M126" s="494"/>
      <c r="N126" s="494"/>
      <c r="O126" s="562"/>
      <c r="P126" s="563"/>
      <c r="Q126" s="563"/>
      <c r="R126" s="563"/>
      <c r="S126" s="564"/>
      <c r="T126" s="289"/>
    </row>
    <row r="127" spans="1:20" ht="15" customHeight="1">
      <c r="A127" s="285"/>
      <c r="B127" s="493"/>
      <c r="C127" s="494"/>
      <c r="D127" s="494"/>
      <c r="E127" s="494"/>
      <c r="F127" s="494"/>
      <c r="G127" s="494"/>
      <c r="H127" s="494"/>
      <c r="I127" s="494"/>
      <c r="J127" s="494"/>
      <c r="K127" s="494"/>
      <c r="L127" s="494"/>
      <c r="M127" s="494"/>
      <c r="N127" s="494"/>
      <c r="O127" s="565"/>
      <c r="P127" s="566"/>
      <c r="Q127" s="566"/>
      <c r="R127" s="566"/>
      <c r="S127" s="567"/>
      <c r="T127" s="289"/>
    </row>
    <row r="128" spans="1:20" ht="15" customHeight="1">
      <c r="A128" s="285"/>
      <c r="B128" s="493"/>
      <c r="C128" s="494"/>
      <c r="D128" s="494"/>
      <c r="E128" s="494"/>
      <c r="F128" s="494"/>
      <c r="G128" s="494"/>
      <c r="H128" s="494"/>
      <c r="I128" s="494"/>
      <c r="J128" s="494"/>
      <c r="K128" s="494"/>
      <c r="L128" s="494"/>
      <c r="M128" s="494"/>
      <c r="N128" s="494"/>
      <c r="O128" s="565"/>
      <c r="P128" s="566"/>
      <c r="Q128" s="566"/>
      <c r="R128" s="566"/>
      <c r="S128" s="567"/>
      <c r="T128" s="289"/>
    </row>
    <row r="129" spans="1:20" ht="15" customHeight="1">
      <c r="A129" s="285"/>
      <c r="B129" s="493"/>
      <c r="C129" s="494"/>
      <c r="D129" s="494"/>
      <c r="E129" s="494"/>
      <c r="F129" s="494"/>
      <c r="G129" s="494"/>
      <c r="H129" s="494"/>
      <c r="I129" s="494"/>
      <c r="J129" s="494"/>
      <c r="K129" s="494"/>
      <c r="L129" s="494"/>
      <c r="M129" s="494"/>
      <c r="N129" s="494"/>
      <c r="O129" s="565"/>
      <c r="P129" s="566"/>
      <c r="Q129" s="566"/>
      <c r="R129" s="566"/>
      <c r="S129" s="567"/>
      <c r="T129" s="289"/>
    </row>
    <row r="130" spans="1:20" ht="14.25" customHeight="1">
      <c r="A130" s="285"/>
      <c r="B130" s="493"/>
      <c r="C130" s="494"/>
      <c r="D130" s="494"/>
      <c r="E130" s="494"/>
      <c r="F130" s="494"/>
      <c r="G130" s="494"/>
      <c r="H130" s="494"/>
      <c r="I130" s="494"/>
      <c r="J130" s="494"/>
      <c r="K130" s="494"/>
      <c r="L130" s="494"/>
      <c r="M130" s="494"/>
      <c r="N130" s="494"/>
      <c r="O130" s="565"/>
      <c r="P130" s="566"/>
      <c r="Q130" s="566"/>
      <c r="R130" s="566"/>
      <c r="S130" s="567"/>
      <c r="T130" s="289"/>
    </row>
    <row r="131" spans="1:20" ht="16.5" customHeight="1">
      <c r="A131" s="285"/>
      <c r="B131" s="493"/>
      <c r="C131" s="494"/>
      <c r="D131" s="494"/>
      <c r="E131" s="494"/>
      <c r="F131" s="494"/>
      <c r="G131" s="494"/>
      <c r="H131" s="494"/>
      <c r="I131" s="494"/>
      <c r="J131" s="494"/>
      <c r="K131" s="494"/>
      <c r="L131" s="494"/>
      <c r="M131" s="494"/>
      <c r="N131" s="494"/>
      <c r="O131" s="565"/>
      <c r="P131" s="566"/>
      <c r="Q131" s="566"/>
      <c r="R131" s="566"/>
      <c r="S131" s="567"/>
      <c r="T131" s="289"/>
    </row>
    <row r="132" spans="1:20" ht="14.25" customHeight="1">
      <c r="A132" s="285"/>
      <c r="B132" s="493"/>
      <c r="C132" s="494"/>
      <c r="D132" s="494"/>
      <c r="E132" s="494"/>
      <c r="F132" s="494"/>
      <c r="G132" s="494"/>
      <c r="H132" s="494"/>
      <c r="I132" s="494"/>
      <c r="J132" s="494"/>
      <c r="K132" s="494"/>
      <c r="L132" s="494"/>
      <c r="M132" s="494"/>
      <c r="N132" s="494"/>
      <c r="O132" s="565"/>
      <c r="P132" s="566"/>
      <c r="Q132" s="566"/>
      <c r="R132" s="566"/>
      <c r="S132" s="567"/>
      <c r="T132" s="289"/>
    </row>
    <row r="133" spans="1:20" ht="16.5" customHeight="1">
      <c r="A133" s="285"/>
      <c r="B133" s="503" t="s">
        <v>184</v>
      </c>
      <c r="C133" s="504"/>
      <c r="D133" s="504"/>
      <c r="E133" s="504"/>
      <c r="F133" s="504"/>
      <c r="G133" s="504"/>
      <c r="H133" s="504"/>
      <c r="I133" s="504"/>
      <c r="J133" s="504"/>
      <c r="K133" s="504"/>
      <c r="L133" s="504"/>
      <c r="M133" s="504"/>
      <c r="N133" s="504"/>
      <c r="O133" s="551" t="s">
        <v>106</v>
      </c>
      <c r="P133" s="552"/>
      <c r="Q133" s="552"/>
      <c r="R133" s="552"/>
      <c r="S133" s="553"/>
      <c r="T133" s="289"/>
    </row>
    <row r="134" spans="1:20" ht="19.5" customHeight="1" thickBot="1">
      <c r="A134" s="286"/>
      <c r="B134" s="287"/>
      <c r="C134" s="287"/>
      <c r="D134" s="287"/>
      <c r="E134" s="287"/>
      <c r="F134" s="287"/>
      <c r="G134" s="287"/>
      <c r="H134" s="287"/>
      <c r="I134" s="287"/>
      <c r="J134" s="287"/>
      <c r="K134" s="287"/>
      <c r="L134" s="287"/>
      <c r="M134" s="287"/>
      <c r="N134" s="287"/>
      <c r="O134" s="287"/>
      <c r="P134" s="287"/>
      <c r="Q134" s="293"/>
      <c r="R134" s="287"/>
      <c r="S134" s="287"/>
      <c r="T134" s="294"/>
    </row>
    <row r="135" ht="12" customHeight="1" thickTop="1">
      <c r="Q135" s="1"/>
    </row>
    <row r="136" ht="14.25">
      <c r="Q136" s="1"/>
    </row>
    <row r="137" ht="14.25" customHeight="1">
      <c r="Q137" s="1"/>
    </row>
    <row r="138" ht="14.25" customHeight="1">
      <c r="Q138" s="1"/>
    </row>
    <row r="139" ht="14.25" customHeight="1">
      <c r="Q139" s="1"/>
    </row>
    <row r="140" ht="14.25" customHeight="1">
      <c r="Q140" s="1"/>
    </row>
    <row r="141" ht="14.25" customHeight="1">
      <c r="Q141" s="1"/>
    </row>
    <row r="142" ht="14.25" customHeight="1">
      <c r="Q142" s="1"/>
    </row>
    <row r="143" ht="14.25" customHeight="1">
      <c r="Q143" s="1"/>
    </row>
    <row r="144" ht="14.25" customHeight="1">
      <c r="Q144" s="1"/>
    </row>
    <row r="145" ht="14.25" customHeight="1">
      <c r="Q145" s="1"/>
    </row>
    <row r="146" ht="14.25" customHeight="1">
      <c r="Q146" s="1"/>
    </row>
    <row r="147" ht="14.25" customHeight="1">
      <c r="Q147" s="1"/>
    </row>
    <row r="148" ht="14.25" customHeight="1">
      <c r="Q148" s="1"/>
    </row>
    <row r="149" ht="14.25" customHeight="1">
      <c r="Q149" s="1"/>
    </row>
    <row r="150" ht="14.25" customHeight="1">
      <c r="Q150" s="1"/>
    </row>
    <row r="151" ht="14.25" customHeight="1">
      <c r="Q151" s="1"/>
    </row>
    <row r="152" ht="14.25" customHeight="1">
      <c r="Q152" s="1"/>
    </row>
    <row r="153" ht="14.25" customHeight="1">
      <c r="Q153" s="1"/>
    </row>
    <row r="154" ht="14.25" customHeight="1">
      <c r="Q154" s="1"/>
    </row>
    <row r="155" ht="14.25" customHeight="1">
      <c r="Q155" s="1"/>
    </row>
    <row r="156" ht="14.25" customHeight="1">
      <c r="Q156" s="1"/>
    </row>
    <row r="157" ht="14.25" customHeight="1">
      <c r="Q157" s="1"/>
    </row>
    <row r="158" ht="14.25" customHeight="1">
      <c r="Q158" s="1"/>
    </row>
    <row r="159" ht="14.25" customHeight="1">
      <c r="Q159" s="1"/>
    </row>
    <row r="160" ht="14.25" customHeight="1">
      <c r="Q160" s="1"/>
    </row>
    <row r="161" ht="14.25" customHeight="1">
      <c r="Q161" s="1"/>
    </row>
    <row r="162" ht="14.25" customHeight="1">
      <c r="Q162" s="1"/>
    </row>
    <row r="163" ht="14.25" customHeight="1">
      <c r="Q163" s="1"/>
    </row>
    <row r="164" ht="14.25" customHeight="1">
      <c r="Q164" s="1"/>
    </row>
    <row r="165" ht="14.25" customHeight="1">
      <c r="Q165" s="1"/>
    </row>
    <row r="166" ht="14.25" customHeight="1">
      <c r="Q166" s="1"/>
    </row>
    <row r="167" ht="14.25" customHeight="1">
      <c r="Q167" s="1"/>
    </row>
    <row r="168" ht="14.25" customHeight="1">
      <c r="Q168" s="1"/>
    </row>
    <row r="169" ht="14.25" customHeight="1">
      <c r="Q169" s="1"/>
    </row>
    <row r="170" ht="14.25" customHeight="1">
      <c r="Q170" s="1"/>
    </row>
    <row r="171" ht="14.25" customHeight="1">
      <c r="Q171" s="1"/>
    </row>
    <row r="172" ht="14.25" customHeight="1">
      <c r="Q172" s="1"/>
    </row>
    <row r="173" ht="14.25" customHeight="1">
      <c r="Q173" s="1"/>
    </row>
    <row r="174" ht="14.25" customHeight="1">
      <c r="Q174" s="1"/>
    </row>
    <row r="175" ht="14.25" customHeight="1">
      <c r="Q175" s="1"/>
    </row>
    <row r="176" ht="14.25" customHeight="1">
      <c r="Q176" s="1"/>
    </row>
    <row r="177" ht="14.25" customHeight="1">
      <c r="Q177" s="1"/>
    </row>
    <row r="178" ht="14.25" customHeight="1">
      <c r="Q178" s="1"/>
    </row>
    <row r="179" ht="14.25" customHeight="1">
      <c r="Q179" s="1"/>
    </row>
    <row r="180" ht="14.25" customHeight="1">
      <c r="Q180" s="1"/>
    </row>
    <row r="181" ht="14.25" customHeight="1">
      <c r="Q181" s="1"/>
    </row>
    <row r="182" ht="14.25" customHeight="1">
      <c r="Q182" s="1"/>
    </row>
    <row r="183" ht="14.25" customHeight="1">
      <c r="Q183" s="1"/>
    </row>
    <row r="184" ht="14.25" customHeight="1">
      <c r="Q184" s="1"/>
    </row>
    <row r="185" ht="14.25" customHeight="1">
      <c r="Q185" s="1"/>
    </row>
    <row r="186" ht="14.25" customHeight="1">
      <c r="Q186" s="1"/>
    </row>
    <row r="187" ht="14.25" customHeight="1">
      <c r="Q187" s="1"/>
    </row>
    <row r="188" ht="14.25" customHeight="1">
      <c r="Q188" s="1"/>
    </row>
    <row r="189" ht="14.25" customHeight="1">
      <c r="Q189" s="1"/>
    </row>
    <row r="190" ht="14.25" customHeight="1">
      <c r="Q190" s="1"/>
    </row>
    <row r="191" ht="14.25" customHeight="1">
      <c r="Q191" s="1"/>
    </row>
    <row r="192" ht="14.25" customHeight="1">
      <c r="Q192" s="1"/>
    </row>
    <row r="193" ht="14.25" customHeight="1">
      <c r="Q193" s="1"/>
    </row>
    <row r="194" ht="14.25" customHeight="1">
      <c r="Q194" s="1"/>
    </row>
    <row r="195" ht="14.25" customHeight="1">
      <c r="Q195" s="1"/>
    </row>
    <row r="196" ht="14.25" customHeight="1">
      <c r="Q196" s="1"/>
    </row>
    <row r="197" ht="14.25" customHeight="1">
      <c r="Q197" s="1"/>
    </row>
    <row r="198" spans="1:32" ht="14.25" customHeight="1">
      <c r="A198" s="198"/>
      <c r="B198" s="198"/>
      <c r="C198" s="198"/>
      <c r="D198" s="198"/>
      <c r="E198" s="198"/>
      <c r="F198" s="198"/>
      <c r="G198" s="198"/>
      <c r="H198" s="198"/>
      <c r="I198" s="198"/>
      <c r="J198" s="198"/>
      <c r="K198" s="198"/>
      <c r="L198" s="198"/>
      <c r="M198" s="198"/>
      <c r="N198" s="198"/>
      <c r="O198" s="198"/>
      <c r="P198" s="198"/>
      <c r="Q198" s="198"/>
      <c r="R198" s="198"/>
      <c r="S198" s="198"/>
      <c r="T198" s="198"/>
      <c r="U198" s="198"/>
      <c r="V198" s="198"/>
      <c r="W198" s="198"/>
      <c r="X198" s="198"/>
      <c r="Y198" s="198"/>
      <c r="Z198" s="198"/>
      <c r="AA198" s="198"/>
      <c r="AB198" s="198"/>
      <c r="AC198" s="198"/>
      <c r="AD198" s="198"/>
      <c r="AE198" s="198"/>
      <c r="AF198" s="198"/>
    </row>
    <row r="199" ht="14.25" customHeight="1">
      <c r="Q199" s="1"/>
    </row>
    <row r="200" ht="14.25" customHeight="1">
      <c r="Q200" s="1"/>
    </row>
    <row r="201" ht="14.25" customHeight="1">
      <c r="Q201" s="1"/>
    </row>
    <row r="202" ht="14.25" customHeight="1">
      <c r="Q202" s="1"/>
    </row>
    <row r="203" ht="14.25" customHeight="1">
      <c r="Q203" s="1"/>
    </row>
    <row r="204" ht="14.25" customHeight="1">
      <c r="Q204" s="1"/>
    </row>
    <row r="205" ht="14.25" customHeight="1">
      <c r="Q205" s="1"/>
    </row>
    <row r="206" ht="14.25" customHeight="1">
      <c r="Q206" s="1"/>
    </row>
    <row r="207" ht="14.25" customHeight="1">
      <c r="Q207" s="1"/>
    </row>
    <row r="208" ht="14.25" customHeight="1">
      <c r="Q208" s="1"/>
    </row>
    <row r="209" ht="14.25" customHeight="1">
      <c r="Q209" s="1"/>
    </row>
    <row r="210" ht="14.25" customHeight="1">
      <c r="Q210" s="1"/>
    </row>
    <row r="211" ht="14.25" customHeight="1">
      <c r="Q211" s="1"/>
    </row>
    <row r="212" ht="14.25" customHeight="1">
      <c r="Q212" s="1"/>
    </row>
    <row r="213" ht="14.25" customHeight="1">
      <c r="Q213" s="1"/>
    </row>
    <row r="214" ht="14.25" customHeight="1">
      <c r="Q214" s="1"/>
    </row>
    <row r="215" ht="14.25" customHeight="1">
      <c r="Q215" s="1"/>
    </row>
    <row r="216" ht="14.25" customHeight="1">
      <c r="Q216" s="1"/>
    </row>
    <row r="217" ht="14.25" customHeight="1">
      <c r="Q217" s="1"/>
    </row>
    <row r="218" ht="14.25" customHeight="1">
      <c r="Q218" s="1"/>
    </row>
    <row r="219" ht="14.25" customHeight="1">
      <c r="Q219" s="1"/>
    </row>
    <row r="220" ht="14.25" customHeight="1">
      <c r="Q220" s="1"/>
    </row>
    <row r="221" ht="14.25" customHeight="1">
      <c r="Q221" s="1"/>
    </row>
    <row r="222" ht="14.25" customHeight="1">
      <c r="Q222" s="1"/>
    </row>
    <row r="223" ht="14.25" customHeight="1">
      <c r="Q223" s="1"/>
    </row>
    <row r="224" ht="14.25" customHeight="1">
      <c r="Q224" s="1"/>
    </row>
    <row r="225" ht="14.25" customHeight="1">
      <c r="Q225" s="1"/>
    </row>
    <row r="226" ht="14.25" customHeight="1">
      <c r="Q226" s="1"/>
    </row>
    <row r="227" ht="14.25" customHeight="1">
      <c r="Q227" s="1"/>
    </row>
    <row r="228" ht="14.25" customHeight="1">
      <c r="Q228" s="1"/>
    </row>
    <row r="229" ht="14.25" customHeight="1">
      <c r="Q229" s="1"/>
    </row>
    <row r="230" ht="14.25" customHeight="1">
      <c r="Q230" s="1"/>
    </row>
    <row r="231" ht="14.25" customHeight="1">
      <c r="Q231" s="1"/>
    </row>
    <row r="232" ht="14.25" customHeight="1">
      <c r="Q232" s="1"/>
    </row>
    <row r="233" ht="14.25" customHeight="1">
      <c r="Q233" s="1"/>
    </row>
    <row r="234" ht="14.25" customHeight="1">
      <c r="Q234" s="1"/>
    </row>
    <row r="235" ht="14.25" customHeight="1">
      <c r="Q235" s="1"/>
    </row>
    <row r="236" ht="14.25" customHeight="1">
      <c r="Q236" s="1"/>
    </row>
    <row r="237" ht="14.25" customHeight="1">
      <c r="Q237" s="1"/>
    </row>
    <row r="238" ht="14.25" customHeight="1">
      <c r="Q238" s="1"/>
    </row>
    <row r="239" ht="14.25" customHeight="1">
      <c r="Q239" s="1"/>
    </row>
    <row r="240" ht="14.25" customHeight="1">
      <c r="Q240" s="1"/>
    </row>
    <row r="241" ht="14.25" customHeight="1">
      <c r="Q241" s="1"/>
    </row>
    <row r="242" ht="14.25" customHeight="1">
      <c r="Q242" s="1"/>
    </row>
    <row r="243" ht="14.25" customHeight="1">
      <c r="Q243" s="1"/>
    </row>
    <row r="244" ht="14.25" customHeight="1">
      <c r="Q244" s="1"/>
    </row>
    <row r="245" ht="14.25" customHeight="1">
      <c r="Q245" s="1"/>
    </row>
    <row r="246" ht="14.25" customHeight="1">
      <c r="Q246" s="1"/>
    </row>
    <row r="247" ht="14.25" customHeight="1">
      <c r="Q247" s="1"/>
    </row>
    <row r="248" ht="14.25" customHeight="1">
      <c r="Q248" s="1"/>
    </row>
    <row r="249" ht="14.25" customHeight="1">
      <c r="Q249" s="1"/>
    </row>
    <row r="250" ht="14.25" customHeight="1">
      <c r="Q250" s="1"/>
    </row>
    <row r="251" ht="14.25" customHeight="1">
      <c r="Q251" s="1"/>
    </row>
    <row r="252" ht="14.25" customHeight="1">
      <c r="Q252" s="1"/>
    </row>
    <row r="253" ht="14.25" customHeight="1">
      <c r="Q253" s="1"/>
    </row>
    <row r="254" ht="14.25" customHeight="1">
      <c r="Q254" s="1"/>
    </row>
    <row r="255" ht="14.25" customHeight="1">
      <c r="Q255" s="1"/>
    </row>
    <row r="256" ht="14.25" customHeight="1">
      <c r="Q256" s="1"/>
    </row>
    <row r="257" ht="14.25" customHeight="1">
      <c r="Q257" s="1"/>
    </row>
    <row r="258" ht="14.25" customHeight="1">
      <c r="Q258" s="1"/>
    </row>
    <row r="259" ht="14.25" customHeight="1">
      <c r="Q259" s="1"/>
    </row>
    <row r="260" ht="14.25" customHeight="1">
      <c r="Q260" s="1"/>
    </row>
    <row r="261" ht="14.25" customHeight="1">
      <c r="Q261" s="1"/>
    </row>
    <row r="262" ht="14.25" customHeight="1">
      <c r="Q262" s="1"/>
    </row>
    <row r="263" ht="14.25" customHeight="1">
      <c r="Q263" s="1"/>
    </row>
    <row r="264" ht="14.25" customHeight="1">
      <c r="Q264" s="1"/>
    </row>
    <row r="265" ht="14.25" customHeight="1">
      <c r="Q265" s="1"/>
    </row>
    <row r="266" ht="14.25" customHeight="1">
      <c r="Q266" s="1"/>
    </row>
    <row r="267" ht="14.25" customHeight="1">
      <c r="Q267" s="1"/>
    </row>
    <row r="268" ht="14.25" customHeight="1">
      <c r="Q268" s="1"/>
    </row>
    <row r="269" ht="14.25" customHeight="1">
      <c r="Q269" s="1"/>
    </row>
    <row r="270" ht="14.25" customHeight="1">
      <c r="Q270" s="1"/>
    </row>
    <row r="271" ht="14.25" customHeight="1">
      <c r="Q271" s="1"/>
    </row>
    <row r="272" ht="14.25" customHeight="1">
      <c r="Q272" s="1"/>
    </row>
    <row r="273" ht="14.25" customHeight="1">
      <c r="Q273" s="1"/>
    </row>
    <row r="274" ht="14.25" customHeight="1">
      <c r="Q274" s="1"/>
    </row>
    <row r="275" ht="14.25" customHeight="1">
      <c r="Q275" s="1"/>
    </row>
    <row r="276" ht="14.25" customHeight="1">
      <c r="Q276" s="1"/>
    </row>
    <row r="277" ht="14.25" customHeight="1">
      <c r="Q277" s="1"/>
    </row>
    <row r="278" ht="14.25" customHeight="1">
      <c r="Q278" s="1"/>
    </row>
    <row r="279" ht="14.25" customHeight="1">
      <c r="Q279" s="1"/>
    </row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</sheetData>
  <sheetProtection password="EB2D" sheet="1" selectLockedCells="1"/>
  <mergeCells count="207">
    <mergeCell ref="O125:S125"/>
    <mergeCell ref="O106:P106"/>
    <mergeCell ref="I90:J90"/>
    <mergeCell ref="R83:S83"/>
    <mergeCell ref="R78:S78"/>
    <mergeCell ref="R79:S79"/>
    <mergeCell ref="I93:J93"/>
    <mergeCell ref="R74:S74"/>
    <mergeCell ref="R66:S66"/>
    <mergeCell ref="R67:S67"/>
    <mergeCell ref="R68:S68"/>
    <mergeCell ref="R75:S75"/>
    <mergeCell ref="R77:S77"/>
    <mergeCell ref="R76:S76"/>
    <mergeCell ref="O77:P77"/>
    <mergeCell ref="C84:D84"/>
    <mergeCell ref="F84:G84"/>
    <mergeCell ref="W5:Z5"/>
    <mergeCell ref="B126:N132"/>
    <mergeCell ref="O126:S132"/>
    <mergeCell ref="I86:J86"/>
    <mergeCell ref="I88:J88"/>
    <mergeCell ref="B86:G86"/>
    <mergeCell ref="R64:S64"/>
    <mergeCell ref="R57:S57"/>
    <mergeCell ref="B125:N125"/>
    <mergeCell ref="R84:S84"/>
    <mergeCell ref="B88:G88"/>
    <mergeCell ref="R86:S86"/>
    <mergeCell ref="O84:P84"/>
    <mergeCell ref="R80:S80"/>
    <mergeCell ref="R81:S81"/>
    <mergeCell ref="R82:S82"/>
    <mergeCell ref="A100:B100"/>
    <mergeCell ref="C100:N101"/>
    <mergeCell ref="O75:P75"/>
    <mergeCell ref="O76:P76"/>
    <mergeCell ref="O78:P78"/>
    <mergeCell ref="O79:P79"/>
    <mergeCell ref="R69:S69"/>
    <mergeCell ref="R70:S70"/>
    <mergeCell ref="R72:S72"/>
    <mergeCell ref="R73:S73"/>
    <mergeCell ref="R71:S71"/>
    <mergeCell ref="I84:J84"/>
    <mergeCell ref="L81:M81"/>
    <mergeCell ref="L82:M82"/>
    <mergeCell ref="L83:M83"/>
    <mergeCell ref="L84:M84"/>
    <mergeCell ref="O74:P74"/>
    <mergeCell ref="O83:P83"/>
    <mergeCell ref="O80:P80"/>
    <mergeCell ref="O81:P81"/>
    <mergeCell ref="O82:P82"/>
    <mergeCell ref="O133:S133"/>
    <mergeCell ref="B133:N133"/>
    <mergeCell ref="I68:J68"/>
    <mergeCell ref="I69:J69"/>
    <mergeCell ref="I70:J70"/>
    <mergeCell ref="I71:J71"/>
    <mergeCell ref="I72:J72"/>
    <mergeCell ref="I73:J73"/>
    <mergeCell ref="I74:J74"/>
    <mergeCell ref="I81:J81"/>
    <mergeCell ref="L71:M71"/>
    <mergeCell ref="L72:M72"/>
    <mergeCell ref="I76:J76"/>
    <mergeCell ref="I77:J77"/>
    <mergeCell ref="I78:J78"/>
    <mergeCell ref="L77:M77"/>
    <mergeCell ref="L78:M78"/>
    <mergeCell ref="L74:M74"/>
    <mergeCell ref="L75:M75"/>
    <mergeCell ref="C82:D82"/>
    <mergeCell ref="C83:D83"/>
    <mergeCell ref="F74:G74"/>
    <mergeCell ref="F75:G75"/>
    <mergeCell ref="F76:G76"/>
    <mergeCell ref="F77:G77"/>
    <mergeCell ref="F82:G82"/>
    <mergeCell ref="F83:G83"/>
    <mergeCell ref="I79:J79"/>
    <mergeCell ref="L79:M79"/>
    <mergeCell ref="L73:M73"/>
    <mergeCell ref="L80:M80"/>
    <mergeCell ref="I75:J75"/>
    <mergeCell ref="I80:J80"/>
    <mergeCell ref="I82:J82"/>
    <mergeCell ref="I83:J83"/>
    <mergeCell ref="C68:D68"/>
    <mergeCell ref="C71:D71"/>
    <mergeCell ref="F78:G78"/>
    <mergeCell ref="F79:G79"/>
    <mergeCell ref="F80:G80"/>
    <mergeCell ref="F81:G81"/>
    <mergeCell ref="F69:G69"/>
    <mergeCell ref="F70:G70"/>
    <mergeCell ref="F71:G71"/>
    <mergeCell ref="F72:G72"/>
    <mergeCell ref="F73:G73"/>
    <mergeCell ref="C72:D72"/>
    <mergeCell ref="C76:D76"/>
    <mergeCell ref="C77:D77"/>
    <mergeCell ref="C69:D69"/>
    <mergeCell ref="C70:D70"/>
    <mergeCell ref="C79:D79"/>
    <mergeCell ref="C80:D80"/>
    <mergeCell ref="C78:D78"/>
    <mergeCell ref="C73:D73"/>
    <mergeCell ref="R19:S19"/>
    <mergeCell ref="F7:G7"/>
    <mergeCell ref="O19:P19"/>
    <mergeCell ref="C65:D65"/>
    <mergeCell ref="C66:D66"/>
    <mergeCell ref="O43:P43"/>
    <mergeCell ref="F66:G66"/>
    <mergeCell ref="I64:J64"/>
    <mergeCell ref="I7:J7"/>
    <mergeCell ref="O66:P66"/>
    <mergeCell ref="L31:M31"/>
    <mergeCell ref="L19:M19"/>
    <mergeCell ref="O65:P65"/>
    <mergeCell ref="A2:B2"/>
    <mergeCell ref="C2:N3"/>
    <mergeCell ref="I65:J65"/>
    <mergeCell ref="L64:M64"/>
    <mergeCell ref="F19:G19"/>
    <mergeCell ref="C122:D122"/>
    <mergeCell ref="L68:M68"/>
    <mergeCell ref="I43:J43"/>
    <mergeCell ref="L65:M65"/>
    <mergeCell ref="L66:M66"/>
    <mergeCell ref="R43:S43"/>
    <mergeCell ref="R65:S65"/>
    <mergeCell ref="C81:D81"/>
    <mergeCell ref="C74:D74"/>
    <mergeCell ref="C75:D75"/>
    <mergeCell ref="O100:T100"/>
    <mergeCell ref="O96:P96"/>
    <mergeCell ref="R96:S96"/>
    <mergeCell ref="G96:J96"/>
    <mergeCell ref="L70:M70"/>
    <mergeCell ref="I19:J19"/>
    <mergeCell ref="R31:S31"/>
    <mergeCell ref="L43:M43"/>
    <mergeCell ref="K55:O57"/>
    <mergeCell ref="G57:I57"/>
    <mergeCell ref="G107:J107"/>
    <mergeCell ref="O122:P122"/>
    <mergeCell ref="I122:M122"/>
    <mergeCell ref="E122:G122"/>
    <mergeCell ref="O120:P120"/>
    <mergeCell ref="O107:P107"/>
    <mergeCell ref="O109:P109"/>
    <mergeCell ref="O113:P113"/>
    <mergeCell ref="O110:P110"/>
    <mergeCell ref="B110:E110"/>
    <mergeCell ref="B113:D113"/>
    <mergeCell ref="B104:E104"/>
    <mergeCell ref="B107:E107"/>
    <mergeCell ref="B96:E96"/>
    <mergeCell ref="O103:P103"/>
    <mergeCell ref="O2:T2"/>
    <mergeCell ref="O61:T61"/>
    <mergeCell ref="L7:M7"/>
    <mergeCell ref="O7:P7"/>
    <mergeCell ref="R7:S7"/>
    <mergeCell ref="O73:P73"/>
    <mergeCell ref="O69:P69"/>
    <mergeCell ref="F31:G31"/>
    <mergeCell ref="O67:P67"/>
    <mergeCell ref="O71:P71"/>
    <mergeCell ref="O72:P72"/>
    <mergeCell ref="O68:P68"/>
    <mergeCell ref="L67:M67"/>
    <mergeCell ref="G55:I55"/>
    <mergeCell ref="C61:N62"/>
    <mergeCell ref="O70:P70"/>
    <mergeCell ref="F67:G67"/>
    <mergeCell ref="F64:G64"/>
    <mergeCell ref="O64:P64"/>
    <mergeCell ref="F43:G43"/>
    <mergeCell ref="C67:D67"/>
    <mergeCell ref="L69:M69"/>
    <mergeCell ref="C64:D64"/>
    <mergeCell ref="I67:J67"/>
    <mergeCell ref="F68:G68"/>
    <mergeCell ref="E120:G120"/>
    <mergeCell ref="C117:N118"/>
    <mergeCell ref="C120:D120"/>
    <mergeCell ref="A61:B61"/>
    <mergeCell ref="G95:J95"/>
    <mergeCell ref="B95:D95"/>
    <mergeCell ref="F65:G65"/>
    <mergeCell ref="I66:J66"/>
    <mergeCell ref="A117:B117"/>
    <mergeCell ref="L76:M76"/>
    <mergeCell ref="O31:P31"/>
    <mergeCell ref="O104:P104"/>
    <mergeCell ref="G104:J104"/>
    <mergeCell ref="O117:T117"/>
    <mergeCell ref="I120:M120"/>
    <mergeCell ref="R95:S95"/>
    <mergeCell ref="N95:Q95"/>
    <mergeCell ref="B93:G93"/>
    <mergeCell ref="B90:C90"/>
    <mergeCell ref="I31:J31"/>
  </mergeCells>
  <dataValidations count="5">
    <dataValidation type="list" allowBlank="1" showErrorMessage="1" promptTitle="Tipo pratica" prompt="Le descrizioni ammesse sono le seguenti:&#10;&#10;DENUNCIA INIZIO ATTIVITA'&#10;PERMESSO DI COSTRUIRE&#10;&#10;(Selezionare la destinazione dal menù a tendina)" errorTitle="Dato errato" error="Attenzione!! E' stato immesso un dato errato" sqref="G107">
      <formula1>$AC$7:$AC$9</formula1>
    </dataValidation>
    <dataValidation type="list" allowBlank="1" showErrorMessage="1" promptTitle="Tipo pratica" prompt="Le descrizioni ammesse sono le seguenti:&#10;&#10;DENUNCIA INIZIO ATTIVITA'&#10;PERMESSO DI COSTRUIRE&#10;&#10;(Selezionare la destinazione dal menù a tendina)" errorTitle="Dato errato" error="Attenzione!! E' stato immesso un dato errato" sqref="G104:G105 G108">
      <formula1>$AA$7:$AA$9</formula1>
    </dataValidation>
    <dataValidation type="list" allowBlank="1" showErrorMessage="1" promptTitle="Tipo pratica" prompt="Le descrizioni ammesse sono le seguenti:&#10;&#10;DENUNCIA INIZIO ATTIVITA'&#10;PERMESSO DI COSTRUIRE&#10;&#10;(Selezionare la destinazione dal menù a tendina)" errorTitle="Dato errato" error="Attenzione!! E' stato immesso un dato errato" sqref="G96">
      <formula1>$W$7:$W$17</formula1>
    </dataValidation>
    <dataValidation type="list" allowBlank="1" showErrorMessage="1" promptTitle="Tipo pratica" prompt="Le descrizioni ammesse sono le seguenti:&#10;&#10;DENUNCIA INIZIO ATTIVITA'&#10;PERMESSO DI COSTRUIRE&#10;&#10;(Selezionare la destinazione dal menù a tendina)" errorTitle="Dato errato" error="Attenzione!! E' stato immesso un dato errato" sqref="I111:J111 I91:J91">
      <formula1>$V$9:$V$13</formula1>
    </dataValidation>
    <dataValidation type="list" allowBlank="1" showErrorMessage="1" promptTitle="Tipo pratica" prompt="Le descrizioni ammesse sono le seguenti:&#10;&#10;DENUNCIA INIZIO ATTIVITA'&#10;PERMESSO DI COSTRUIRE&#10;&#10;(Selezionare la destinazione dal menù a tendina)" errorTitle="Dato errato" error="Attenzione!! E' stato immesso un dato errato" sqref="I90:J90">
      <formula1>$V$9:$V$14</formula1>
    </dataValidation>
  </dataValidations>
  <printOptions horizontalCentered="1"/>
  <pageMargins left="0.3937007874015748" right="0.3937007874015748" top="1.1811023622047245" bottom="0.7874015748031497" header="0.5905511811023623" footer="0.3937007874015748"/>
  <pageSetup horizontalDpi="600" verticalDpi="600" orientation="portrait" paperSize="9" scale="68" r:id="rId4"/>
  <headerFooter alignWithMargins="0">
    <oddHeader>&amp;C&amp;"Arial,Grassetto"&amp;14CONTRIBUTO CONCESSORIO
DETERMINAZIONE DEL COSTO DI COSTRUZIONE (D.M. 10/05/1977)&amp;R&amp;"Arial,Corsivo" release 2.0</oddHeader>
    <oddFooter>&amp;L&amp;D&amp;C&amp;9Comune di MIRANO - 3° Settore - Pianificazione, Uso e Tutela del Territorio
Servizio Edilizia Privata
C.F. 82002010278 - P.I. 00649390275
Segreteria: tel. +39-041-57.98.456/467/481 fax +39-041-57.98.410&amp;R&amp;P di &amp;N</oddFooter>
  </headerFooter>
  <rowBreaks count="1" manualBreakCount="1">
    <brk id="59" max="255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9">
    <tabColor indexed="31"/>
  </sheetPr>
  <dimension ref="A1:AD134"/>
  <sheetViews>
    <sheetView zoomScalePageLayoutView="0" workbookViewId="0" topLeftCell="C1">
      <selection activeCell="F9" sqref="F9"/>
    </sheetView>
  </sheetViews>
  <sheetFormatPr defaultColWidth="9.140625" defaultRowHeight="12.75"/>
  <cols>
    <col min="1" max="1" width="2.7109375" style="1" customWidth="1"/>
    <col min="2" max="2" width="35.7109375" style="1" customWidth="1"/>
    <col min="3" max="3" width="4.7109375" style="1" customWidth="1"/>
    <col min="4" max="4" width="4.421875" style="1" customWidth="1"/>
    <col min="5" max="5" width="1.28515625" style="1" customWidth="1"/>
    <col min="6" max="7" width="8.28125" style="1" customWidth="1"/>
    <col min="8" max="8" width="1.28515625" style="1" customWidth="1"/>
    <col min="9" max="10" width="8.28125" style="1" customWidth="1"/>
    <col min="11" max="11" width="1.28515625" style="1" customWidth="1"/>
    <col min="12" max="13" width="8.28125" style="1" customWidth="1"/>
    <col min="14" max="14" width="1.28515625" style="1" customWidth="1"/>
    <col min="15" max="16" width="8.28125" style="1" customWidth="1"/>
    <col min="17" max="17" width="1.28515625" style="21" customWidth="1"/>
    <col min="18" max="18" width="8.28125" style="1" customWidth="1"/>
    <col min="19" max="19" width="8.57421875" style="1" customWidth="1"/>
    <col min="20" max="20" width="2.8515625" style="1" customWidth="1"/>
    <col min="21" max="21" width="7.421875" style="1" hidden="1" customWidth="1"/>
    <col min="22" max="22" width="29.140625" style="1" hidden="1" customWidth="1"/>
    <col min="23" max="23" width="18.421875" style="1" hidden="1" customWidth="1"/>
    <col min="24" max="26" width="19.7109375" style="1" hidden="1" customWidth="1"/>
    <col min="27" max="28" width="17.421875" style="1" hidden="1" customWidth="1"/>
    <col min="29" max="31" width="9.140625" style="1" hidden="1" customWidth="1"/>
    <col min="32" max="47" width="0" style="1" hidden="1" customWidth="1"/>
    <col min="48" max="16384" width="9.140625" style="1" customWidth="1"/>
  </cols>
  <sheetData>
    <row r="1" spans="1:20" ht="15" customHeight="1" thickBot="1">
      <c r="A1" s="17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8"/>
      <c r="R1" s="18"/>
      <c r="S1" s="18"/>
      <c r="T1" s="18"/>
    </row>
    <row r="2" spans="1:20" ht="15" thickBot="1">
      <c r="A2" s="470" t="s">
        <v>84</v>
      </c>
      <c r="B2" s="470"/>
      <c r="C2" s="456" t="s">
        <v>114</v>
      </c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8"/>
      <c r="O2" s="537"/>
      <c r="P2" s="537"/>
      <c r="Q2" s="537"/>
      <c r="R2" s="537"/>
      <c r="S2" s="537"/>
      <c r="T2" s="537"/>
    </row>
    <row r="3" spans="1:20" ht="8.25" customHeight="1" thickBot="1" thickTop="1">
      <c r="A3" s="322"/>
      <c r="B3" s="323"/>
      <c r="C3" s="459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1"/>
      <c r="O3" s="324"/>
      <c r="P3" s="265"/>
      <c r="Q3" s="265"/>
      <c r="R3" s="265"/>
      <c r="S3" s="265"/>
      <c r="T3" s="6"/>
    </row>
    <row r="4" spans="1:20" ht="9.75" customHeight="1" thickBot="1">
      <c r="A4" s="285"/>
      <c r="B4" s="272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75"/>
      <c r="P4" s="275"/>
      <c r="Q4" s="275"/>
      <c r="R4" s="275"/>
      <c r="S4" s="275"/>
      <c r="T4" s="289"/>
    </row>
    <row r="5" spans="1:27" ht="16.5" customHeight="1" thickTop="1">
      <c r="A5" s="285"/>
      <c r="B5" s="320" t="s">
        <v>115</v>
      </c>
      <c r="C5" s="272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89"/>
      <c r="V5" s="196"/>
      <c r="W5" s="559" t="s">
        <v>143</v>
      </c>
      <c r="X5" s="560"/>
      <c r="Y5" s="560"/>
      <c r="Z5" s="561"/>
      <c r="AA5" s="182"/>
    </row>
    <row r="6" spans="1:30" ht="16.5" customHeight="1" thickBot="1">
      <c r="A6" s="285"/>
      <c r="B6" s="321" t="s">
        <v>109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88"/>
      <c r="R6" s="272"/>
      <c r="S6" s="272"/>
      <c r="T6" s="289"/>
      <c r="V6" s="196"/>
      <c r="W6" s="171" t="s">
        <v>129</v>
      </c>
      <c r="X6" s="171" t="s">
        <v>130</v>
      </c>
      <c r="Y6" s="171" t="s">
        <v>163</v>
      </c>
      <c r="Z6" s="177" t="s">
        <v>131</v>
      </c>
      <c r="AA6" s="171" t="s">
        <v>166</v>
      </c>
      <c r="AB6" s="177" t="s">
        <v>164</v>
      </c>
      <c r="AC6" s="171" t="s">
        <v>167</v>
      </c>
      <c r="AD6" s="177" t="s">
        <v>164</v>
      </c>
    </row>
    <row r="7" spans="1:30" ht="15.75" customHeight="1" thickTop="1">
      <c r="A7" s="285"/>
      <c r="B7" s="272"/>
      <c r="C7" s="272"/>
      <c r="D7" s="272"/>
      <c r="E7" s="272"/>
      <c r="F7" s="532" t="s">
        <v>324</v>
      </c>
      <c r="G7" s="532"/>
      <c r="H7" s="174"/>
      <c r="I7" s="532" t="s">
        <v>325</v>
      </c>
      <c r="J7" s="532"/>
      <c r="K7" s="170"/>
      <c r="L7" s="532" t="s">
        <v>326</v>
      </c>
      <c r="M7" s="532"/>
      <c r="N7" s="170"/>
      <c r="O7" s="532" t="s">
        <v>327</v>
      </c>
      <c r="P7" s="532"/>
      <c r="Q7" s="170"/>
      <c r="R7" s="532" t="s">
        <v>328</v>
      </c>
      <c r="S7" s="532"/>
      <c r="T7" s="289"/>
      <c r="V7" s="197"/>
      <c r="W7" s="171" t="s">
        <v>146</v>
      </c>
      <c r="X7" s="171" t="s">
        <v>132</v>
      </c>
      <c r="Y7" s="171" t="s">
        <v>177</v>
      </c>
      <c r="Z7" s="177">
        <v>0</v>
      </c>
      <c r="AA7" s="171" t="s">
        <v>175</v>
      </c>
      <c r="AB7" s="181">
        <v>2</v>
      </c>
      <c r="AC7" s="171" t="s">
        <v>168</v>
      </c>
      <c r="AD7" s="181">
        <v>2</v>
      </c>
    </row>
    <row r="8" spans="1:30" ht="15.75" customHeight="1">
      <c r="A8" s="285"/>
      <c r="B8" s="272"/>
      <c r="C8" s="272"/>
      <c r="D8" s="272"/>
      <c r="E8" s="272"/>
      <c r="F8" s="299" t="s">
        <v>112</v>
      </c>
      <c r="G8" s="299" t="s">
        <v>113</v>
      </c>
      <c r="H8" s="299"/>
      <c r="I8" s="299" t="s">
        <v>112</v>
      </c>
      <c r="J8" s="299" t="s">
        <v>113</v>
      </c>
      <c r="K8" s="299"/>
      <c r="L8" s="299" t="s">
        <v>112</v>
      </c>
      <c r="M8" s="299" t="s">
        <v>113</v>
      </c>
      <c r="N8" s="299"/>
      <c r="O8" s="299" t="s">
        <v>112</v>
      </c>
      <c r="P8" s="299" t="s">
        <v>113</v>
      </c>
      <c r="Q8" s="299"/>
      <c r="R8" s="299" t="s">
        <v>112</v>
      </c>
      <c r="S8" s="299" t="s">
        <v>113</v>
      </c>
      <c r="T8" s="289"/>
      <c r="V8" s="172" t="s">
        <v>124</v>
      </c>
      <c r="W8" s="171" t="s">
        <v>156</v>
      </c>
      <c r="X8" s="171" t="s">
        <v>142</v>
      </c>
      <c r="Y8" s="171" t="s">
        <v>178</v>
      </c>
      <c r="Z8" s="177">
        <v>50</v>
      </c>
      <c r="AA8" s="171" t="s">
        <v>180</v>
      </c>
      <c r="AB8" s="181">
        <v>3</v>
      </c>
      <c r="AC8" s="171" t="s">
        <v>172</v>
      </c>
      <c r="AD8" s="181">
        <v>4</v>
      </c>
    </row>
    <row r="9" spans="1:30" ht="15.75" customHeight="1">
      <c r="A9" s="285"/>
      <c r="B9" s="59" t="s">
        <v>96</v>
      </c>
      <c r="C9" s="59"/>
      <c r="D9" s="310" t="s">
        <v>108</v>
      </c>
      <c r="E9" s="291"/>
      <c r="F9" s="311"/>
      <c r="G9" s="312"/>
      <c r="H9" s="300"/>
      <c r="I9" s="311"/>
      <c r="J9" s="312"/>
      <c r="K9" s="300"/>
      <c r="L9" s="311"/>
      <c r="M9" s="312"/>
      <c r="N9" s="300"/>
      <c r="O9" s="311"/>
      <c r="P9" s="312"/>
      <c r="Q9" s="300"/>
      <c r="R9" s="311"/>
      <c r="S9" s="312"/>
      <c r="T9" s="289"/>
      <c r="V9" s="178">
        <v>0</v>
      </c>
      <c r="W9" s="171" t="s">
        <v>148</v>
      </c>
      <c r="X9" s="171" t="s">
        <v>134</v>
      </c>
      <c r="Y9" s="171" t="s">
        <v>162</v>
      </c>
      <c r="Z9" s="177">
        <v>10</v>
      </c>
      <c r="AA9" s="171" t="s">
        <v>176</v>
      </c>
      <c r="AB9" s="181">
        <v>2</v>
      </c>
      <c r="AC9" s="171" t="s">
        <v>169</v>
      </c>
      <c r="AD9" s="181">
        <v>2.5</v>
      </c>
    </row>
    <row r="10" spans="1:30" ht="15.75" customHeight="1">
      <c r="A10" s="285"/>
      <c r="B10" s="59" t="s">
        <v>97</v>
      </c>
      <c r="C10" s="59"/>
      <c r="D10" s="310" t="s">
        <v>108</v>
      </c>
      <c r="E10" s="291"/>
      <c r="F10" s="311"/>
      <c r="G10" s="312"/>
      <c r="H10" s="300"/>
      <c r="I10" s="311"/>
      <c r="J10" s="312"/>
      <c r="K10" s="300"/>
      <c r="L10" s="311"/>
      <c r="M10" s="312"/>
      <c r="N10" s="300"/>
      <c r="O10" s="311"/>
      <c r="P10" s="312"/>
      <c r="Q10" s="300"/>
      <c r="R10" s="311"/>
      <c r="S10" s="312"/>
      <c r="T10" s="289"/>
      <c r="V10" s="179">
        <v>10</v>
      </c>
      <c r="W10" s="171" t="s">
        <v>149</v>
      </c>
      <c r="X10" s="171" t="s">
        <v>135</v>
      </c>
      <c r="Y10" s="171" t="s">
        <v>177</v>
      </c>
      <c r="Z10" s="177">
        <v>15</v>
      </c>
      <c r="AA10" s="369"/>
      <c r="AB10" s="94"/>
      <c r="AC10" s="369"/>
      <c r="AD10" s="94"/>
    </row>
    <row r="11" spans="1:26" ht="15.75" customHeight="1">
      <c r="A11" s="285"/>
      <c r="B11" s="59" t="s">
        <v>98</v>
      </c>
      <c r="C11" s="59"/>
      <c r="D11" s="310" t="s">
        <v>108</v>
      </c>
      <c r="E11" s="291"/>
      <c r="F11" s="311"/>
      <c r="G11" s="312"/>
      <c r="H11" s="300"/>
      <c r="I11" s="311"/>
      <c r="J11" s="312"/>
      <c r="K11" s="300"/>
      <c r="L11" s="311"/>
      <c r="M11" s="312"/>
      <c r="N11" s="300"/>
      <c r="O11" s="311"/>
      <c r="P11" s="312"/>
      <c r="Q11" s="300"/>
      <c r="R11" s="311"/>
      <c r="S11" s="312"/>
      <c r="T11" s="289"/>
      <c r="V11" s="179">
        <v>20</v>
      </c>
      <c r="W11" s="171" t="s">
        <v>150</v>
      </c>
      <c r="X11" s="171" t="s">
        <v>136</v>
      </c>
      <c r="Y11" s="171" t="s">
        <v>179</v>
      </c>
      <c r="Z11" s="177">
        <v>20</v>
      </c>
    </row>
    <row r="12" spans="1:26" ht="15.75" customHeight="1">
      <c r="A12" s="285"/>
      <c r="B12" s="59" t="s">
        <v>99</v>
      </c>
      <c r="C12" s="59"/>
      <c r="D12" s="310" t="s">
        <v>108</v>
      </c>
      <c r="E12" s="291"/>
      <c r="F12" s="311"/>
      <c r="G12" s="312"/>
      <c r="H12" s="300"/>
      <c r="I12" s="311"/>
      <c r="J12" s="312"/>
      <c r="K12" s="300"/>
      <c r="L12" s="311"/>
      <c r="M12" s="312"/>
      <c r="N12" s="300"/>
      <c r="O12" s="311"/>
      <c r="P12" s="312"/>
      <c r="Q12" s="300"/>
      <c r="R12" s="311"/>
      <c r="S12" s="312"/>
      <c r="T12" s="289"/>
      <c r="V12" s="179">
        <v>30</v>
      </c>
      <c r="W12" s="171" t="s">
        <v>151</v>
      </c>
      <c r="X12" s="171" t="s">
        <v>137</v>
      </c>
      <c r="Y12" s="171" t="s">
        <v>179</v>
      </c>
      <c r="Z12" s="177">
        <v>25</v>
      </c>
    </row>
    <row r="13" spans="1:26" ht="15.75" customHeight="1">
      <c r="A13" s="285"/>
      <c r="B13" s="59" t="s">
        <v>100</v>
      </c>
      <c r="C13" s="59"/>
      <c r="D13" s="310" t="s">
        <v>108</v>
      </c>
      <c r="E13" s="291"/>
      <c r="F13" s="311"/>
      <c r="G13" s="312"/>
      <c r="H13" s="300"/>
      <c r="I13" s="311"/>
      <c r="J13" s="312"/>
      <c r="K13" s="300"/>
      <c r="L13" s="311"/>
      <c r="M13" s="312"/>
      <c r="N13" s="300"/>
      <c r="O13" s="311"/>
      <c r="P13" s="312"/>
      <c r="Q13" s="300"/>
      <c r="R13" s="311"/>
      <c r="S13" s="312"/>
      <c r="T13" s="289"/>
      <c r="V13" s="179">
        <v>40</v>
      </c>
      <c r="W13" s="171" t="s">
        <v>152</v>
      </c>
      <c r="X13" s="171" t="s">
        <v>138</v>
      </c>
      <c r="Y13" s="171" t="s">
        <v>179</v>
      </c>
      <c r="Z13" s="177">
        <v>30</v>
      </c>
    </row>
    <row r="14" spans="1:26" ht="15.75" customHeight="1">
      <c r="A14" s="285"/>
      <c r="B14" s="59" t="s">
        <v>101</v>
      </c>
      <c r="C14" s="59"/>
      <c r="D14" s="310" t="s">
        <v>108</v>
      </c>
      <c r="E14" s="291"/>
      <c r="F14" s="311"/>
      <c r="G14" s="312"/>
      <c r="H14" s="300"/>
      <c r="I14" s="311"/>
      <c r="J14" s="312"/>
      <c r="K14" s="300"/>
      <c r="L14" s="311"/>
      <c r="M14" s="312"/>
      <c r="N14" s="300"/>
      <c r="O14" s="311"/>
      <c r="P14" s="312"/>
      <c r="Q14" s="300"/>
      <c r="R14" s="311"/>
      <c r="S14" s="312"/>
      <c r="T14" s="289"/>
      <c r="V14" s="180">
        <v>50</v>
      </c>
      <c r="W14" s="171" t="s">
        <v>153</v>
      </c>
      <c r="X14" s="171" t="s">
        <v>139</v>
      </c>
      <c r="Y14" s="171" t="s">
        <v>179</v>
      </c>
      <c r="Z14" s="177">
        <v>35</v>
      </c>
    </row>
    <row r="15" spans="1:26" ht="15.75" customHeight="1">
      <c r="A15" s="285"/>
      <c r="B15" s="59" t="s">
        <v>102</v>
      </c>
      <c r="C15" s="59"/>
      <c r="D15" s="310" t="s">
        <v>108</v>
      </c>
      <c r="E15" s="291"/>
      <c r="F15" s="311"/>
      <c r="G15" s="312"/>
      <c r="H15" s="300"/>
      <c r="I15" s="311"/>
      <c r="J15" s="312"/>
      <c r="K15" s="300"/>
      <c r="L15" s="311"/>
      <c r="M15" s="312"/>
      <c r="N15" s="300"/>
      <c r="O15" s="311"/>
      <c r="P15" s="312"/>
      <c r="Q15" s="300"/>
      <c r="R15" s="311"/>
      <c r="S15" s="312"/>
      <c r="T15" s="289"/>
      <c r="U15" s="387"/>
      <c r="W15" s="171" t="s">
        <v>154</v>
      </c>
      <c r="X15" s="171" t="s">
        <v>140</v>
      </c>
      <c r="Y15" s="171" t="s">
        <v>178</v>
      </c>
      <c r="Z15" s="177">
        <v>40</v>
      </c>
    </row>
    <row r="16" spans="1:26" ht="15.75" customHeight="1" thickBot="1">
      <c r="A16" s="285"/>
      <c r="B16" s="59" t="s">
        <v>91</v>
      </c>
      <c r="C16" s="59"/>
      <c r="D16" s="310" t="s">
        <v>108</v>
      </c>
      <c r="E16" s="291"/>
      <c r="F16" s="313"/>
      <c r="G16" s="314"/>
      <c r="H16" s="300"/>
      <c r="I16" s="313"/>
      <c r="J16" s="314"/>
      <c r="K16" s="300"/>
      <c r="L16" s="313"/>
      <c r="M16" s="314"/>
      <c r="N16" s="300"/>
      <c r="O16" s="313"/>
      <c r="P16" s="314"/>
      <c r="Q16" s="300"/>
      <c r="R16" s="313"/>
      <c r="S16" s="314"/>
      <c r="T16" s="289"/>
      <c r="W16" s="171" t="s">
        <v>155</v>
      </c>
      <c r="X16" s="171" t="s">
        <v>141</v>
      </c>
      <c r="Y16" s="171" t="s">
        <v>178</v>
      </c>
      <c r="Z16" s="177">
        <v>45</v>
      </c>
    </row>
    <row r="17" spans="1:26" ht="13.5" customHeight="1" thickTop="1">
      <c r="A17" s="285"/>
      <c r="B17" s="59"/>
      <c r="C17" s="59"/>
      <c r="D17" s="310"/>
      <c r="E17" s="291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289"/>
      <c r="W17" s="171" t="s">
        <v>147</v>
      </c>
      <c r="X17" s="171" t="s">
        <v>133</v>
      </c>
      <c r="Y17" s="171" t="s">
        <v>177</v>
      </c>
      <c r="Z17" s="177">
        <v>5</v>
      </c>
    </row>
    <row r="18" spans="1:20" ht="13.5" customHeight="1">
      <c r="A18" s="285"/>
      <c r="B18" s="272"/>
      <c r="C18" s="272"/>
      <c r="D18" s="288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300"/>
      <c r="R18" s="272"/>
      <c r="S18" s="272"/>
      <c r="T18" s="289"/>
    </row>
    <row r="19" spans="1:25" ht="15.75" customHeight="1">
      <c r="A19" s="285"/>
      <c r="B19" s="59"/>
      <c r="C19" s="59"/>
      <c r="D19" s="288"/>
      <c r="E19" s="272"/>
      <c r="F19" s="532" t="s">
        <v>329</v>
      </c>
      <c r="G19" s="532"/>
      <c r="H19" s="170"/>
      <c r="I19" s="532" t="s">
        <v>330</v>
      </c>
      <c r="J19" s="532"/>
      <c r="K19" s="170"/>
      <c r="L19" s="532" t="s">
        <v>331</v>
      </c>
      <c r="M19" s="532"/>
      <c r="N19" s="170"/>
      <c r="O19" s="532" t="s">
        <v>332</v>
      </c>
      <c r="P19" s="532"/>
      <c r="Q19" s="170"/>
      <c r="R19" s="532" t="s">
        <v>333</v>
      </c>
      <c r="S19" s="532"/>
      <c r="T19" s="289"/>
      <c r="X19" s="171" t="s">
        <v>130</v>
      </c>
      <c r="Y19" s="177" t="s">
        <v>181</v>
      </c>
    </row>
    <row r="20" spans="1:25" ht="15.75" customHeight="1">
      <c r="A20" s="285"/>
      <c r="B20" s="59"/>
      <c r="C20" s="59"/>
      <c r="D20" s="288"/>
      <c r="E20" s="272"/>
      <c r="F20" s="299" t="s">
        <v>112</v>
      </c>
      <c r="G20" s="299" t="s">
        <v>113</v>
      </c>
      <c r="H20" s="299"/>
      <c r="I20" s="299" t="s">
        <v>112</v>
      </c>
      <c r="J20" s="299" t="s">
        <v>113</v>
      </c>
      <c r="K20" s="299"/>
      <c r="L20" s="299" t="s">
        <v>112</v>
      </c>
      <c r="M20" s="299" t="s">
        <v>113</v>
      </c>
      <c r="N20" s="299"/>
      <c r="O20" s="299" t="s">
        <v>112</v>
      </c>
      <c r="P20" s="299" t="s">
        <v>113</v>
      </c>
      <c r="Q20" s="315"/>
      <c r="R20" s="299" t="s">
        <v>112</v>
      </c>
      <c r="S20" s="299" t="s">
        <v>113</v>
      </c>
      <c r="T20" s="289"/>
      <c r="X20" s="171" t="s">
        <v>132</v>
      </c>
      <c r="Y20" s="181">
        <v>302.68</v>
      </c>
    </row>
    <row r="21" spans="1:25" ht="15.75" customHeight="1">
      <c r="A21" s="285"/>
      <c r="B21" s="59" t="s">
        <v>96</v>
      </c>
      <c r="C21" s="59"/>
      <c r="D21" s="310" t="s">
        <v>108</v>
      </c>
      <c r="E21" s="291"/>
      <c r="F21" s="311"/>
      <c r="G21" s="312"/>
      <c r="H21" s="300"/>
      <c r="I21" s="311"/>
      <c r="J21" s="312"/>
      <c r="K21" s="300"/>
      <c r="L21" s="311"/>
      <c r="M21" s="312"/>
      <c r="N21" s="300"/>
      <c r="O21" s="311"/>
      <c r="P21" s="312"/>
      <c r="Q21" s="300"/>
      <c r="R21" s="311"/>
      <c r="S21" s="312"/>
      <c r="T21" s="289"/>
      <c r="X21" s="171" t="s">
        <v>141</v>
      </c>
      <c r="Y21" s="181">
        <v>302.68</v>
      </c>
    </row>
    <row r="22" spans="1:25" ht="15.75" customHeight="1">
      <c r="A22" s="285"/>
      <c r="B22" s="59" t="s">
        <v>97</v>
      </c>
      <c r="C22" s="59"/>
      <c r="D22" s="310" t="s">
        <v>108</v>
      </c>
      <c r="E22" s="291"/>
      <c r="F22" s="311"/>
      <c r="G22" s="312"/>
      <c r="H22" s="300"/>
      <c r="I22" s="311"/>
      <c r="J22" s="312"/>
      <c r="K22" s="300"/>
      <c r="L22" s="311"/>
      <c r="M22" s="312"/>
      <c r="N22" s="300"/>
      <c r="O22" s="311"/>
      <c r="P22" s="312"/>
      <c r="Q22" s="300"/>
      <c r="R22" s="311"/>
      <c r="S22" s="312"/>
      <c r="T22" s="289"/>
      <c r="X22" s="171" t="s">
        <v>142</v>
      </c>
      <c r="Y22" s="181">
        <v>302.68</v>
      </c>
    </row>
    <row r="23" spans="1:25" ht="15.75" customHeight="1">
      <c r="A23" s="285"/>
      <c r="B23" s="59" t="s">
        <v>98</v>
      </c>
      <c r="C23" s="59"/>
      <c r="D23" s="310" t="s">
        <v>108</v>
      </c>
      <c r="E23" s="291"/>
      <c r="F23" s="311"/>
      <c r="G23" s="312"/>
      <c r="H23" s="300"/>
      <c r="I23" s="311"/>
      <c r="J23" s="312"/>
      <c r="K23" s="300"/>
      <c r="L23" s="311"/>
      <c r="M23" s="312"/>
      <c r="N23" s="300"/>
      <c r="O23" s="311"/>
      <c r="P23" s="312"/>
      <c r="Q23" s="300"/>
      <c r="R23" s="311"/>
      <c r="S23" s="312"/>
      <c r="T23" s="289"/>
      <c r="X23" s="171" t="s">
        <v>133</v>
      </c>
      <c r="Y23" s="181">
        <v>302.68</v>
      </c>
    </row>
    <row r="24" spans="1:25" ht="15.75" customHeight="1">
      <c r="A24" s="285"/>
      <c r="B24" s="59" t="s">
        <v>99</v>
      </c>
      <c r="C24" s="59"/>
      <c r="D24" s="310" t="s">
        <v>108</v>
      </c>
      <c r="E24" s="291"/>
      <c r="F24" s="311"/>
      <c r="G24" s="312"/>
      <c r="H24" s="300"/>
      <c r="I24" s="311"/>
      <c r="J24" s="312"/>
      <c r="K24" s="300"/>
      <c r="L24" s="311"/>
      <c r="M24" s="312"/>
      <c r="N24" s="300"/>
      <c r="O24" s="311"/>
      <c r="P24" s="312"/>
      <c r="Q24" s="300"/>
      <c r="R24" s="311"/>
      <c r="S24" s="312"/>
      <c r="T24" s="289"/>
      <c r="X24" s="171" t="s">
        <v>134</v>
      </c>
      <c r="Y24" s="181">
        <v>302.68</v>
      </c>
    </row>
    <row r="25" spans="1:25" ht="15.75" customHeight="1">
      <c r="A25" s="285"/>
      <c r="B25" s="59" t="s">
        <v>100</v>
      </c>
      <c r="C25" s="59"/>
      <c r="D25" s="310" t="s">
        <v>108</v>
      </c>
      <c r="E25" s="291"/>
      <c r="F25" s="311"/>
      <c r="G25" s="312"/>
      <c r="H25" s="300"/>
      <c r="I25" s="311"/>
      <c r="J25" s="312"/>
      <c r="K25" s="300"/>
      <c r="L25" s="311"/>
      <c r="M25" s="312"/>
      <c r="N25" s="300"/>
      <c r="O25" s="311"/>
      <c r="P25" s="312"/>
      <c r="Q25" s="300"/>
      <c r="R25" s="311"/>
      <c r="S25" s="312"/>
      <c r="T25" s="289"/>
      <c r="X25" s="171" t="s">
        <v>135</v>
      </c>
      <c r="Y25" s="181">
        <v>302.68</v>
      </c>
    </row>
    <row r="26" spans="1:25" ht="15.75" customHeight="1">
      <c r="A26" s="285"/>
      <c r="B26" s="59" t="s">
        <v>101</v>
      </c>
      <c r="C26" s="59"/>
      <c r="D26" s="310" t="s">
        <v>108</v>
      </c>
      <c r="E26" s="291"/>
      <c r="F26" s="311"/>
      <c r="G26" s="312"/>
      <c r="H26" s="300"/>
      <c r="I26" s="311"/>
      <c r="J26" s="312"/>
      <c r="K26" s="300"/>
      <c r="L26" s="311"/>
      <c r="M26" s="312"/>
      <c r="N26" s="300"/>
      <c r="O26" s="311"/>
      <c r="P26" s="312"/>
      <c r="Q26" s="300"/>
      <c r="R26" s="311"/>
      <c r="S26" s="312"/>
      <c r="T26" s="289"/>
      <c r="X26" s="171" t="s">
        <v>136</v>
      </c>
      <c r="Y26" s="181">
        <v>302.68</v>
      </c>
    </row>
    <row r="27" spans="1:25" ht="15.75" customHeight="1">
      <c r="A27" s="285"/>
      <c r="B27" s="59" t="s">
        <v>102</v>
      </c>
      <c r="C27" s="59"/>
      <c r="D27" s="310" t="s">
        <v>108</v>
      </c>
      <c r="E27" s="291"/>
      <c r="F27" s="311"/>
      <c r="G27" s="312"/>
      <c r="H27" s="300"/>
      <c r="I27" s="311"/>
      <c r="J27" s="312"/>
      <c r="K27" s="300"/>
      <c r="L27" s="311"/>
      <c r="M27" s="312"/>
      <c r="N27" s="300"/>
      <c r="O27" s="311"/>
      <c r="P27" s="312"/>
      <c r="Q27" s="288"/>
      <c r="R27" s="311"/>
      <c r="S27" s="312"/>
      <c r="T27" s="289"/>
      <c r="X27" s="171" t="s">
        <v>137</v>
      </c>
      <c r="Y27" s="181">
        <v>302.68</v>
      </c>
    </row>
    <row r="28" spans="1:25" ht="15.75" customHeight="1" thickBot="1">
      <c r="A28" s="285"/>
      <c r="B28" s="59" t="s">
        <v>91</v>
      </c>
      <c r="C28" s="59"/>
      <c r="D28" s="310" t="s">
        <v>108</v>
      </c>
      <c r="E28" s="291"/>
      <c r="F28" s="313"/>
      <c r="G28" s="314"/>
      <c r="H28" s="300"/>
      <c r="I28" s="313"/>
      <c r="J28" s="314"/>
      <c r="K28" s="300"/>
      <c r="L28" s="313"/>
      <c r="M28" s="314"/>
      <c r="N28" s="300"/>
      <c r="O28" s="313"/>
      <c r="P28" s="314"/>
      <c r="Q28" s="23"/>
      <c r="R28" s="313"/>
      <c r="S28" s="314"/>
      <c r="T28" s="289"/>
      <c r="X28" s="171" t="s">
        <v>138</v>
      </c>
      <c r="Y28" s="181">
        <v>302.68</v>
      </c>
    </row>
    <row r="29" spans="1:25" ht="15" customHeight="1" thickTop="1">
      <c r="A29" s="285"/>
      <c r="B29" s="59"/>
      <c r="C29" s="59"/>
      <c r="D29" s="310"/>
      <c r="E29" s="291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23"/>
      <c r="R29" s="300"/>
      <c r="S29" s="300"/>
      <c r="T29" s="289"/>
      <c r="X29" s="171" t="s">
        <v>139</v>
      </c>
      <c r="Y29" s="181">
        <v>302.68</v>
      </c>
    </row>
    <row r="30" spans="1:25" ht="16.5" customHeight="1">
      <c r="A30" s="285"/>
      <c r="B30" s="59"/>
      <c r="C30" s="59"/>
      <c r="D30" s="310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3"/>
      <c r="R30" s="23"/>
      <c r="S30" s="23"/>
      <c r="T30" s="289"/>
      <c r="X30" s="171" t="s">
        <v>140</v>
      </c>
      <c r="Y30" s="181">
        <v>302.68</v>
      </c>
    </row>
    <row r="31" spans="1:22" ht="15.75" customHeight="1">
      <c r="A31" s="285"/>
      <c r="B31" s="59"/>
      <c r="C31" s="59"/>
      <c r="D31" s="288"/>
      <c r="E31" s="272"/>
      <c r="F31" s="532" t="s">
        <v>334</v>
      </c>
      <c r="G31" s="532"/>
      <c r="H31" s="170"/>
      <c r="I31" s="532" t="s">
        <v>335</v>
      </c>
      <c r="J31" s="532"/>
      <c r="K31" s="170"/>
      <c r="L31" s="532" t="s">
        <v>336</v>
      </c>
      <c r="M31" s="532"/>
      <c r="N31" s="170"/>
      <c r="O31" s="532" t="s">
        <v>337</v>
      </c>
      <c r="P31" s="532"/>
      <c r="Q31" s="170"/>
      <c r="R31" s="532" t="s">
        <v>338</v>
      </c>
      <c r="S31" s="532"/>
      <c r="T31" s="289"/>
      <c r="U31" s="387"/>
      <c r="V31" s="387"/>
    </row>
    <row r="32" spans="1:22" ht="15.75" customHeight="1">
      <c r="A32" s="285"/>
      <c r="B32" s="59"/>
      <c r="C32" s="59"/>
      <c r="D32" s="288"/>
      <c r="E32" s="272"/>
      <c r="F32" s="299" t="s">
        <v>112</v>
      </c>
      <c r="G32" s="299" t="s">
        <v>113</v>
      </c>
      <c r="H32" s="299"/>
      <c r="I32" s="299" t="s">
        <v>112</v>
      </c>
      <c r="J32" s="299" t="s">
        <v>113</v>
      </c>
      <c r="K32" s="299"/>
      <c r="L32" s="299" t="s">
        <v>112</v>
      </c>
      <c r="M32" s="299" t="s">
        <v>113</v>
      </c>
      <c r="N32" s="299"/>
      <c r="O32" s="299" t="s">
        <v>112</v>
      </c>
      <c r="P32" s="299" t="s">
        <v>113</v>
      </c>
      <c r="Q32" s="315"/>
      <c r="R32" s="299" t="s">
        <v>112</v>
      </c>
      <c r="S32" s="299" t="s">
        <v>113</v>
      </c>
      <c r="T32" s="289"/>
      <c r="U32" s="387"/>
      <c r="V32" s="387"/>
    </row>
    <row r="33" spans="1:21" ht="15.75" customHeight="1">
      <c r="A33" s="285"/>
      <c r="B33" s="59" t="s">
        <v>96</v>
      </c>
      <c r="C33" s="59"/>
      <c r="D33" s="310" t="s">
        <v>108</v>
      </c>
      <c r="E33" s="291"/>
      <c r="F33" s="311"/>
      <c r="G33" s="312"/>
      <c r="H33" s="300"/>
      <c r="I33" s="311"/>
      <c r="J33" s="312"/>
      <c r="K33" s="300"/>
      <c r="L33" s="311"/>
      <c r="M33" s="312"/>
      <c r="N33" s="300"/>
      <c r="O33" s="311"/>
      <c r="P33" s="312"/>
      <c r="Q33" s="300"/>
      <c r="R33" s="311"/>
      <c r="S33" s="312"/>
      <c r="T33" s="289"/>
      <c r="U33" s="387"/>
    </row>
    <row r="34" spans="1:21" ht="15.75" customHeight="1">
      <c r="A34" s="285"/>
      <c r="B34" s="59" t="s">
        <v>97</v>
      </c>
      <c r="C34" s="59"/>
      <c r="D34" s="310" t="s">
        <v>108</v>
      </c>
      <c r="E34" s="291"/>
      <c r="F34" s="311"/>
      <c r="G34" s="312"/>
      <c r="H34" s="300"/>
      <c r="I34" s="311"/>
      <c r="J34" s="312"/>
      <c r="K34" s="300"/>
      <c r="L34" s="311"/>
      <c r="M34" s="312"/>
      <c r="N34" s="300"/>
      <c r="O34" s="311"/>
      <c r="P34" s="312"/>
      <c r="Q34" s="300"/>
      <c r="R34" s="311"/>
      <c r="S34" s="312"/>
      <c r="T34" s="289"/>
      <c r="U34" s="387"/>
    </row>
    <row r="35" spans="1:21" ht="15.75" customHeight="1">
      <c r="A35" s="285"/>
      <c r="B35" s="59" t="s">
        <v>98</v>
      </c>
      <c r="C35" s="59"/>
      <c r="D35" s="310" t="s">
        <v>108</v>
      </c>
      <c r="E35" s="291"/>
      <c r="F35" s="311"/>
      <c r="G35" s="312"/>
      <c r="H35" s="300"/>
      <c r="I35" s="311"/>
      <c r="J35" s="312"/>
      <c r="K35" s="300"/>
      <c r="L35" s="311"/>
      <c r="M35" s="312"/>
      <c r="N35" s="300"/>
      <c r="O35" s="311"/>
      <c r="P35" s="312"/>
      <c r="Q35" s="300"/>
      <c r="R35" s="311"/>
      <c r="S35" s="312"/>
      <c r="T35" s="289"/>
      <c r="U35" s="387"/>
    </row>
    <row r="36" spans="1:20" ht="15.75" customHeight="1">
      <c r="A36" s="285"/>
      <c r="B36" s="59" t="s">
        <v>99</v>
      </c>
      <c r="C36" s="59"/>
      <c r="D36" s="310" t="s">
        <v>108</v>
      </c>
      <c r="E36" s="291"/>
      <c r="F36" s="311"/>
      <c r="G36" s="312"/>
      <c r="H36" s="300"/>
      <c r="I36" s="311"/>
      <c r="J36" s="312"/>
      <c r="K36" s="300"/>
      <c r="L36" s="311"/>
      <c r="M36" s="312"/>
      <c r="N36" s="300"/>
      <c r="O36" s="311"/>
      <c r="P36" s="312"/>
      <c r="Q36" s="300"/>
      <c r="R36" s="311"/>
      <c r="S36" s="312"/>
      <c r="T36" s="289"/>
    </row>
    <row r="37" spans="1:20" ht="15.75" customHeight="1">
      <c r="A37" s="285"/>
      <c r="B37" s="59" t="s">
        <v>100</v>
      </c>
      <c r="C37" s="59"/>
      <c r="D37" s="310" t="s">
        <v>108</v>
      </c>
      <c r="E37" s="291"/>
      <c r="F37" s="311"/>
      <c r="G37" s="312"/>
      <c r="H37" s="300"/>
      <c r="I37" s="311"/>
      <c r="J37" s="312"/>
      <c r="K37" s="300"/>
      <c r="L37" s="311"/>
      <c r="M37" s="312"/>
      <c r="N37" s="300"/>
      <c r="O37" s="311"/>
      <c r="P37" s="312"/>
      <c r="Q37" s="300"/>
      <c r="R37" s="311"/>
      <c r="S37" s="312"/>
      <c r="T37" s="289"/>
    </row>
    <row r="38" spans="1:20" ht="15.75" customHeight="1">
      <c r="A38" s="285"/>
      <c r="B38" s="59" t="s">
        <v>101</v>
      </c>
      <c r="C38" s="59"/>
      <c r="D38" s="310" t="s">
        <v>108</v>
      </c>
      <c r="E38" s="291"/>
      <c r="F38" s="311"/>
      <c r="G38" s="312"/>
      <c r="H38" s="300"/>
      <c r="I38" s="311"/>
      <c r="J38" s="312"/>
      <c r="K38" s="300"/>
      <c r="L38" s="311"/>
      <c r="M38" s="312"/>
      <c r="N38" s="300"/>
      <c r="O38" s="311"/>
      <c r="P38" s="312"/>
      <c r="Q38" s="300"/>
      <c r="R38" s="311"/>
      <c r="S38" s="312"/>
      <c r="T38" s="289"/>
    </row>
    <row r="39" spans="1:20" ht="15.75" customHeight="1">
      <c r="A39" s="285"/>
      <c r="B39" s="59" t="s">
        <v>102</v>
      </c>
      <c r="C39" s="59"/>
      <c r="D39" s="310" t="s">
        <v>108</v>
      </c>
      <c r="E39" s="291"/>
      <c r="F39" s="311"/>
      <c r="G39" s="312"/>
      <c r="H39" s="300"/>
      <c r="I39" s="311"/>
      <c r="J39" s="312"/>
      <c r="K39" s="300"/>
      <c r="L39" s="311"/>
      <c r="M39" s="312"/>
      <c r="N39" s="300"/>
      <c r="O39" s="311"/>
      <c r="P39" s="312"/>
      <c r="Q39" s="288"/>
      <c r="R39" s="311"/>
      <c r="S39" s="312"/>
      <c r="T39" s="289"/>
    </row>
    <row r="40" spans="1:20" ht="15.75" customHeight="1" thickBot="1">
      <c r="A40" s="285"/>
      <c r="B40" s="59" t="s">
        <v>91</v>
      </c>
      <c r="C40" s="59"/>
      <c r="D40" s="310" t="s">
        <v>108</v>
      </c>
      <c r="E40" s="291"/>
      <c r="F40" s="313"/>
      <c r="G40" s="314"/>
      <c r="H40" s="300"/>
      <c r="I40" s="313"/>
      <c r="J40" s="314"/>
      <c r="K40" s="300"/>
      <c r="L40" s="313"/>
      <c r="M40" s="314"/>
      <c r="N40" s="300"/>
      <c r="O40" s="313"/>
      <c r="P40" s="314"/>
      <c r="Q40" s="23"/>
      <c r="R40" s="313"/>
      <c r="S40" s="314"/>
      <c r="T40" s="289"/>
    </row>
    <row r="41" spans="1:20" ht="9.75" customHeight="1" thickTop="1">
      <c r="A41" s="285"/>
      <c r="B41" s="59"/>
      <c r="C41" s="59"/>
      <c r="D41" s="310"/>
      <c r="E41" s="291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23"/>
      <c r="R41" s="300"/>
      <c r="S41" s="300"/>
      <c r="T41" s="289"/>
    </row>
    <row r="42" spans="1:20" ht="9.75" customHeight="1">
      <c r="A42" s="285"/>
      <c r="B42" s="59"/>
      <c r="C42" s="59"/>
      <c r="D42" s="310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3"/>
      <c r="R42" s="23"/>
      <c r="S42" s="23"/>
      <c r="T42" s="289"/>
    </row>
    <row r="43" spans="1:20" ht="15.75" customHeight="1">
      <c r="A43" s="285"/>
      <c r="B43" s="59"/>
      <c r="C43" s="59"/>
      <c r="D43" s="288"/>
      <c r="E43" s="272"/>
      <c r="F43" s="532" t="s">
        <v>339</v>
      </c>
      <c r="G43" s="532"/>
      <c r="H43" s="170"/>
      <c r="I43" s="532" t="s">
        <v>340</v>
      </c>
      <c r="J43" s="532"/>
      <c r="K43" s="170"/>
      <c r="L43" s="532" t="s">
        <v>341</v>
      </c>
      <c r="M43" s="532"/>
      <c r="N43" s="170"/>
      <c r="O43" s="532" t="s">
        <v>342</v>
      </c>
      <c r="P43" s="532"/>
      <c r="Q43" s="170"/>
      <c r="R43" s="532" t="s">
        <v>343</v>
      </c>
      <c r="S43" s="532"/>
      <c r="T43" s="289"/>
    </row>
    <row r="44" spans="1:20" ht="15.75" customHeight="1">
      <c r="A44" s="285"/>
      <c r="B44" s="59"/>
      <c r="C44" s="59"/>
      <c r="D44" s="288"/>
      <c r="E44" s="272"/>
      <c r="F44" s="299" t="s">
        <v>112</v>
      </c>
      <c r="G44" s="299" t="s">
        <v>113</v>
      </c>
      <c r="H44" s="299"/>
      <c r="I44" s="299" t="s">
        <v>112</v>
      </c>
      <c r="J44" s="299" t="s">
        <v>113</v>
      </c>
      <c r="K44" s="299"/>
      <c r="L44" s="299" t="s">
        <v>112</v>
      </c>
      <c r="M44" s="299" t="s">
        <v>113</v>
      </c>
      <c r="N44" s="299"/>
      <c r="O44" s="299" t="s">
        <v>112</v>
      </c>
      <c r="P44" s="299" t="s">
        <v>113</v>
      </c>
      <c r="Q44" s="315"/>
      <c r="R44" s="299" t="s">
        <v>112</v>
      </c>
      <c r="S44" s="299" t="s">
        <v>113</v>
      </c>
      <c r="T44" s="289"/>
    </row>
    <row r="45" spans="1:20" ht="15.75" customHeight="1">
      <c r="A45" s="285"/>
      <c r="B45" s="59" t="s">
        <v>97</v>
      </c>
      <c r="C45" s="59"/>
      <c r="D45" s="310" t="s">
        <v>108</v>
      </c>
      <c r="E45" s="291"/>
      <c r="F45" s="311"/>
      <c r="G45" s="312"/>
      <c r="H45" s="300"/>
      <c r="I45" s="311"/>
      <c r="J45" s="312"/>
      <c r="K45" s="300"/>
      <c r="L45" s="311"/>
      <c r="M45" s="312"/>
      <c r="N45" s="300"/>
      <c r="O45" s="311"/>
      <c r="P45" s="312"/>
      <c r="Q45" s="300"/>
      <c r="R45" s="311"/>
      <c r="S45" s="312"/>
      <c r="T45" s="289"/>
    </row>
    <row r="46" spans="1:20" ht="15.75" customHeight="1">
      <c r="A46" s="285"/>
      <c r="B46" s="59" t="s">
        <v>96</v>
      </c>
      <c r="C46" s="59"/>
      <c r="D46" s="310" t="s">
        <v>108</v>
      </c>
      <c r="E46" s="291"/>
      <c r="F46" s="311"/>
      <c r="G46" s="312"/>
      <c r="H46" s="300"/>
      <c r="I46" s="311"/>
      <c r="J46" s="312"/>
      <c r="K46" s="300"/>
      <c r="L46" s="311"/>
      <c r="M46" s="312"/>
      <c r="N46" s="300"/>
      <c r="O46" s="311"/>
      <c r="P46" s="312"/>
      <c r="Q46" s="300"/>
      <c r="R46" s="311"/>
      <c r="S46" s="312"/>
      <c r="T46" s="289"/>
    </row>
    <row r="47" spans="1:20" ht="15.75" customHeight="1">
      <c r="A47" s="285"/>
      <c r="B47" s="59" t="s">
        <v>98</v>
      </c>
      <c r="C47" s="59"/>
      <c r="D47" s="310" t="s">
        <v>108</v>
      </c>
      <c r="E47" s="291"/>
      <c r="F47" s="311"/>
      <c r="G47" s="312"/>
      <c r="H47" s="300"/>
      <c r="I47" s="311"/>
      <c r="J47" s="312"/>
      <c r="K47" s="300"/>
      <c r="L47" s="311"/>
      <c r="M47" s="312"/>
      <c r="N47" s="300"/>
      <c r="O47" s="311"/>
      <c r="P47" s="312"/>
      <c r="Q47" s="300"/>
      <c r="R47" s="311"/>
      <c r="S47" s="312"/>
      <c r="T47" s="289"/>
    </row>
    <row r="48" spans="1:20" ht="15.75" customHeight="1">
      <c r="A48" s="285"/>
      <c r="B48" s="59" t="s">
        <v>99</v>
      </c>
      <c r="C48" s="59"/>
      <c r="D48" s="310" t="s">
        <v>108</v>
      </c>
      <c r="E48" s="291"/>
      <c r="F48" s="311"/>
      <c r="G48" s="312"/>
      <c r="H48" s="300"/>
      <c r="I48" s="311"/>
      <c r="J48" s="312"/>
      <c r="K48" s="300"/>
      <c r="L48" s="311"/>
      <c r="M48" s="312"/>
      <c r="N48" s="300"/>
      <c r="O48" s="311"/>
      <c r="P48" s="312"/>
      <c r="Q48" s="300"/>
      <c r="R48" s="311"/>
      <c r="S48" s="312"/>
      <c r="T48" s="289"/>
    </row>
    <row r="49" spans="1:22" ht="15.75" customHeight="1">
      <c r="A49" s="285"/>
      <c r="B49" s="59" t="s">
        <v>100</v>
      </c>
      <c r="C49" s="59"/>
      <c r="D49" s="310" t="s">
        <v>108</v>
      </c>
      <c r="E49" s="291"/>
      <c r="F49" s="311"/>
      <c r="G49" s="312"/>
      <c r="H49" s="300"/>
      <c r="I49" s="311"/>
      <c r="J49" s="312"/>
      <c r="K49" s="300"/>
      <c r="L49" s="311"/>
      <c r="M49" s="312"/>
      <c r="N49" s="300"/>
      <c r="O49" s="311"/>
      <c r="P49" s="312"/>
      <c r="Q49" s="300"/>
      <c r="R49" s="311"/>
      <c r="S49" s="312"/>
      <c r="T49" s="289"/>
      <c r="U49" s="387"/>
      <c r="V49" s="387"/>
    </row>
    <row r="50" spans="1:22" ht="15.75" customHeight="1">
      <c r="A50" s="285"/>
      <c r="B50" s="59" t="s">
        <v>101</v>
      </c>
      <c r="C50" s="59"/>
      <c r="D50" s="310" t="s">
        <v>108</v>
      </c>
      <c r="E50" s="291"/>
      <c r="F50" s="311"/>
      <c r="G50" s="312"/>
      <c r="H50" s="300"/>
      <c r="I50" s="311"/>
      <c r="J50" s="312"/>
      <c r="K50" s="300"/>
      <c r="L50" s="311"/>
      <c r="M50" s="312"/>
      <c r="N50" s="300"/>
      <c r="O50" s="311"/>
      <c r="P50" s="312"/>
      <c r="Q50" s="300"/>
      <c r="R50" s="311"/>
      <c r="S50" s="312"/>
      <c r="T50" s="289"/>
      <c r="U50" s="387"/>
      <c r="V50" s="387"/>
    </row>
    <row r="51" spans="1:21" ht="15.75" customHeight="1">
      <c r="A51" s="285"/>
      <c r="B51" s="59" t="s">
        <v>102</v>
      </c>
      <c r="C51" s="59"/>
      <c r="D51" s="310" t="s">
        <v>108</v>
      </c>
      <c r="E51" s="291"/>
      <c r="F51" s="311"/>
      <c r="G51" s="312"/>
      <c r="H51" s="300"/>
      <c r="I51" s="311"/>
      <c r="J51" s="312"/>
      <c r="K51" s="300"/>
      <c r="L51" s="311"/>
      <c r="M51" s="312"/>
      <c r="N51" s="300"/>
      <c r="O51" s="311"/>
      <c r="P51" s="312"/>
      <c r="Q51" s="288"/>
      <c r="R51" s="311"/>
      <c r="S51" s="312"/>
      <c r="T51" s="289"/>
      <c r="U51" s="387"/>
    </row>
    <row r="52" spans="1:21" ht="15.75" customHeight="1" thickBot="1">
      <c r="A52" s="285"/>
      <c r="B52" s="59" t="s">
        <v>91</v>
      </c>
      <c r="C52" s="59"/>
      <c r="D52" s="310" t="s">
        <v>108</v>
      </c>
      <c r="E52" s="291"/>
      <c r="F52" s="313"/>
      <c r="G52" s="314"/>
      <c r="H52" s="300"/>
      <c r="I52" s="313"/>
      <c r="J52" s="314"/>
      <c r="K52" s="300"/>
      <c r="L52" s="313"/>
      <c r="M52" s="314"/>
      <c r="N52" s="300"/>
      <c r="O52" s="313"/>
      <c r="P52" s="314"/>
      <c r="Q52" s="23"/>
      <c r="R52" s="313"/>
      <c r="S52" s="314"/>
      <c r="T52" s="289"/>
      <c r="U52" s="387"/>
    </row>
    <row r="53" spans="1:21" ht="9.75" customHeight="1" thickTop="1">
      <c r="A53" s="285"/>
      <c r="B53" s="59"/>
      <c r="C53" s="59"/>
      <c r="D53" s="310"/>
      <c r="E53" s="291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23"/>
      <c r="R53" s="300"/>
      <c r="S53" s="300"/>
      <c r="T53" s="289"/>
      <c r="U53" s="387"/>
    </row>
    <row r="54" spans="1:20" ht="19.5" customHeight="1">
      <c r="A54" s="285"/>
      <c r="B54" s="59"/>
      <c r="C54" s="59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3"/>
      <c r="R54" s="23"/>
      <c r="S54" s="23"/>
      <c r="T54" s="289"/>
    </row>
    <row r="55" spans="1:20" ht="19.5" customHeight="1" thickBot="1">
      <c r="A55" s="285"/>
      <c r="B55" s="59" t="s">
        <v>111</v>
      </c>
      <c r="C55" s="59"/>
      <c r="D55" s="59"/>
      <c r="E55" s="59"/>
      <c r="F55" s="310" t="s">
        <v>110</v>
      </c>
      <c r="G55" s="547">
        <f>SUM($F45:$F52,$I45:$I52,$L45:$L52,$O45:$O52,$R45:$R52,$F33:$F40,$I33:$I40,$L33:$L40,$O33:$O40,$R33:$R40,$F21:$F28,$I21:$I28,$L21:$L28,$O21:$O28,$R21:$R28,$F9:$F16,$I9:$I16,$L9:$L16,$O9:$O16,$R9:$R16)</f>
        <v>0</v>
      </c>
      <c r="H55" s="548"/>
      <c r="I55" s="549"/>
      <c r="J55" s="291"/>
      <c r="K55" s="550" t="s">
        <v>122</v>
      </c>
      <c r="L55" s="550"/>
      <c r="M55" s="550"/>
      <c r="N55" s="550"/>
      <c r="O55" s="550"/>
      <c r="P55" s="291"/>
      <c r="Q55" s="23"/>
      <c r="R55" s="23"/>
      <c r="S55" s="23"/>
      <c r="T55" s="289"/>
    </row>
    <row r="56" spans="1:20" ht="15" customHeight="1">
      <c r="A56" s="285"/>
      <c r="B56" s="316"/>
      <c r="C56" s="316"/>
      <c r="D56" s="316"/>
      <c r="E56" s="316"/>
      <c r="F56" s="317"/>
      <c r="G56" s="272"/>
      <c r="H56" s="291"/>
      <c r="I56" s="291"/>
      <c r="J56" s="291"/>
      <c r="K56" s="550"/>
      <c r="L56" s="550"/>
      <c r="M56" s="550"/>
      <c r="N56" s="550"/>
      <c r="O56" s="550"/>
      <c r="P56" s="291"/>
      <c r="Q56" s="23"/>
      <c r="R56" s="23"/>
      <c r="S56" s="23"/>
      <c r="T56" s="289"/>
    </row>
    <row r="57" spans="1:20" ht="19.5" customHeight="1" thickBot="1">
      <c r="A57" s="285"/>
      <c r="B57" s="59" t="s">
        <v>116</v>
      </c>
      <c r="C57" s="59"/>
      <c r="D57" s="59"/>
      <c r="E57" s="59"/>
      <c r="F57" s="310" t="s">
        <v>110</v>
      </c>
      <c r="G57" s="547">
        <f>SUM($G9:$G16,$J9:$J16,$M9:$M16,$P9:$P16,$S9:$S16,$G21:$G28,$J21:$J28,$M21:$M28,$P21:$P28,$S21:$S28,$G33:$G40,$J33:$J40,$M33:$M40,$P33:$P40,$S33:$S40,$G45:$G52,$J45:$J52,$M45:$M52,$P45:$P52,$S45:$S52)</f>
        <v>0</v>
      </c>
      <c r="H57" s="548"/>
      <c r="I57" s="549"/>
      <c r="J57" s="291"/>
      <c r="K57" s="550"/>
      <c r="L57" s="550"/>
      <c r="M57" s="550"/>
      <c r="N57" s="550"/>
      <c r="O57" s="550"/>
      <c r="P57" s="310" t="s">
        <v>110</v>
      </c>
      <c r="Q57" s="23"/>
      <c r="R57" s="547">
        <f>$G$57*0.6</f>
        <v>0</v>
      </c>
      <c r="S57" s="549"/>
      <c r="T57" s="289"/>
    </row>
    <row r="58" spans="1:20" ht="19.5" customHeight="1" thickBot="1">
      <c r="A58" s="286"/>
      <c r="B58" s="287"/>
      <c r="C58" s="287"/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93"/>
      <c r="R58" s="287"/>
      <c r="S58" s="287"/>
      <c r="T58" s="294"/>
    </row>
    <row r="59" ht="15" customHeight="1" thickTop="1"/>
    <row r="60" ht="15" customHeight="1" thickBot="1"/>
    <row r="61" spans="1:20" ht="15" thickBot="1">
      <c r="A61" s="470" t="s">
        <v>84</v>
      </c>
      <c r="B61" s="470"/>
      <c r="C61" s="456" t="s">
        <v>173</v>
      </c>
      <c r="D61" s="457"/>
      <c r="E61" s="457"/>
      <c r="F61" s="457"/>
      <c r="G61" s="457"/>
      <c r="H61" s="457"/>
      <c r="I61" s="457"/>
      <c r="J61" s="457"/>
      <c r="K61" s="457"/>
      <c r="L61" s="457"/>
      <c r="M61" s="457"/>
      <c r="N61" s="458"/>
      <c r="O61" s="537"/>
      <c r="P61" s="537"/>
      <c r="Q61" s="537"/>
      <c r="R61" s="537"/>
      <c r="S61" s="537"/>
      <c r="T61" s="537"/>
    </row>
    <row r="62" spans="1:20" ht="8.25" customHeight="1" thickBot="1" thickTop="1">
      <c r="A62" s="322"/>
      <c r="B62" s="323"/>
      <c r="C62" s="459"/>
      <c r="D62" s="460"/>
      <c r="E62" s="460"/>
      <c r="F62" s="460"/>
      <c r="G62" s="460"/>
      <c r="H62" s="460"/>
      <c r="I62" s="460"/>
      <c r="J62" s="460"/>
      <c r="K62" s="460"/>
      <c r="L62" s="460"/>
      <c r="M62" s="460"/>
      <c r="N62" s="461"/>
      <c r="O62" s="324"/>
      <c r="P62" s="265"/>
      <c r="Q62" s="265"/>
      <c r="R62" s="265"/>
      <c r="S62" s="265"/>
      <c r="T62" s="6"/>
    </row>
    <row r="63" spans="1:20" ht="19.5" customHeight="1">
      <c r="A63" s="285"/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88"/>
      <c r="R63" s="272"/>
      <c r="S63" s="272"/>
      <c r="T63" s="289"/>
    </row>
    <row r="64" spans="1:20" s="198" customFormat="1" ht="24.75" customHeight="1">
      <c r="A64" s="325"/>
      <c r="B64" s="301"/>
      <c r="C64" s="545" t="s">
        <v>118</v>
      </c>
      <c r="D64" s="545"/>
      <c r="E64" s="302"/>
      <c r="F64" s="545" t="s">
        <v>117</v>
      </c>
      <c r="G64" s="545"/>
      <c r="H64" s="228"/>
      <c r="I64" s="545" t="s">
        <v>120</v>
      </c>
      <c r="J64" s="545"/>
      <c r="K64" s="301"/>
      <c r="L64" s="545" t="s">
        <v>127</v>
      </c>
      <c r="M64" s="545"/>
      <c r="N64" s="301"/>
      <c r="O64" s="545" t="s">
        <v>121</v>
      </c>
      <c r="P64" s="545"/>
      <c r="Q64" s="303"/>
      <c r="R64" s="545" t="s">
        <v>123</v>
      </c>
      <c r="S64" s="545"/>
      <c r="T64" s="326"/>
    </row>
    <row r="65" spans="1:20" ht="15.75" customHeight="1">
      <c r="A65" s="285"/>
      <c r="B65" s="59" t="s">
        <v>344</v>
      </c>
      <c r="C65" s="543">
        <f>SUM($F$9:$F$16)</f>
        <v>0</v>
      </c>
      <c r="D65" s="544"/>
      <c r="E65" s="300"/>
      <c r="F65" s="543" t="str">
        <f aca="true" t="shared" si="0" ref="F65:F84">IF($C65&gt;=160.01,"&gt;160",IF($C65&gt;130,"130&lt;&gt;160",IF($C65&gt;110,"110&lt;&gt;130",IF($C65&gt;95,"95&lt;&gt;110",IF($C65&lt;=95,"&lt;95")))))</f>
        <v>&lt;95</v>
      </c>
      <c r="G65" s="544"/>
      <c r="H65" s="59"/>
      <c r="I65" s="543">
        <f aca="true" t="shared" si="1" ref="I65:I84">IF($C65&gt;0,($C65/$G$55),0)</f>
        <v>0</v>
      </c>
      <c r="J65" s="544"/>
      <c r="K65" s="59"/>
      <c r="L65" s="543">
        <f aca="true" t="shared" si="2" ref="L65:L84">IF($F65="&lt;95",0,IF($F65="95&lt;&gt;110",5,IF($F65="110&lt;&gt;130",15,IF($F65="130&lt;&gt;160",30,IF($F65="&gt;160",50)))))</f>
        <v>0</v>
      </c>
      <c r="M65" s="544"/>
      <c r="N65" s="59"/>
      <c r="O65" s="543">
        <f>($I$65*$L$65)</f>
        <v>0</v>
      </c>
      <c r="P65" s="544"/>
      <c r="Q65" s="23"/>
      <c r="R65" s="543">
        <f>IF($C65&gt;0,((SUM($G$9:$G$16)/$G$55)*100),0)</f>
        <v>0</v>
      </c>
      <c r="S65" s="544"/>
      <c r="T65" s="289"/>
    </row>
    <row r="66" spans="1:20" ht="15.75" customHeight="1">
      <c r="A66" s="285"/>
      <c r="B66" s="59" t="s">
        <v>345</v>
      </c>
      <c r="C66" s="543">
        <f>SUM($I$9:$I$16)</f>
        <v>0</v>
      </c>
      <c r="D66" s="544"/>
      <c r="E66" s="300"/>
      <c r="F66" s="543" t="str">
        <f t="shared" si="0"/>
        <v>&lt;95</v>
      </c>
      <c r="G66" s="544"/>
      <c r="H66" s="59"/>
      <c r="I66" s="543">
        <f t="shared" si="1"/>
        <v>0</v>
      </c>
      <c r="J66" s="544"/>
      <c r="K66" s="59"/>
      <c r="L66" s="543">
        <f t="shared" si="2"/>
        <v>0</v>
      </c>
      <c r="M66" s="544"/>
      <c r="N66" s="59"/>
      <c r="O66" s="543">
        <f aca="true" t="shared" si="3" ref="O66:O84">($I66*$L66)</f>
        <v>0</v>
      </c>
      <c r="P66" s="544"/>
      <c r="Q66" s="23"/>
      <c r="R66" s="543">
        <f>IF($C66&gt;0,((SUM($J$9:$J$16)/$G$55)*100),0)</f>
        <v>0</v>
      </c>
      <c r="S66" s="544"/>
      <c r="T66" s="289"/>
    </row>
    <row r="67" spans="1:20" ht="15.75" customHeight="1">
      <c r="A67" s="285"/>
      <c r="B67" s="59" t="s">
        <v>346</v>
      </c>
      <c r="C67" s="543">
        <f>SUM($L$9:$L$16)</f>
        <v>0</v>
      </c>
      <c r="D67" s="544"/>
      <c r="E67" s="300"/>
      <c r="F67" s="543" t="str">
        <f t="shared" si="0"/>
        <v>&lt;95</v>
      </c>
      <c r="G67" s="544"/>
      <c r="H67" s="59"/>
      <c r="I67" s="543">
        <f t="shared" si="1"/>
        <v>0</v>
      </c>
      <c r="J67" s="544"/>
      <c r="K67" s="59"/>
      <c r="L67" s="543">
        <f t="shared" si="2"/>
        <v>0</v>
      </c>
      <c r="M67" s="544"/>
      <c r="N67" s="59"/>
      <c r="O67" s="543">
        <f t="shared" si="3"/>
        <v>0</v>
      </c>
      <c r="P67" s="544"/>
      <c r="Q67" s="23"/>
      <c r="R67" s="543">
        <f>IF($C67&gt;0,((SUM($M$9:$M$16)/$G$55)*100),0)</f>
        <v>0</v>
      </c>
      <c r="S67" s="544"/>
      <c r="T67" s="289"/>
    </row>
    <row r="68" spans="1:20" ht="15.75" customHeight="1">
      <c r="A68" s="285"/>
      <c r="B68" s="59" t="s">
        <v>347</v>
      </c>
      <c r="C68" s="543">
        <f>SUM($O$9:$O$16)</f>
        <v>0</v>
      </c>
      <c r="D68" s="544"/>
      <c r="E68" s="300"/>
      <c r="F68" s="543" t="str">
        <f t="shared" si="0"/>
        <v>&lt;95</v>
      </c>
      <c r="G68" s="544"/>
      <c r="H68" s="59"/>
      <c r="I68" s="543">
        <f t="shared" si="1"/>
        <v>0</v>
      </c>
      <c r="J68" s="544"/>
      <c r="K68" s="59"/>
      <c r="L68" s="543">
        <f t="shared" si="2"/>
        <v>0</v>
      </c>
      <c r="M68" s="544"/>
      <c r="N68" s="59"/>
      <c r="O68" s="543">
        <f t="shared" si="3"/>
        <v>0</v>
      </c>
      <c r="P68" s="544"/>
      <c r="Q68" s="23"/>
      <c r="R68" s="543">
        <f>IF($C68&gt;0,((SUM($P$9:$P$16)/$G$55)*100),0)</f>
        <v>0</v>
      </c>
      <c r="S68" s="544"/>
      <c r="T68" s="289"/>
    </row>
    <row r="69" spans="1:20" ht="15.75" customHeight="1">
      <c r="A69" s="285"/>
      <c r="B69" s="59" t="s">
        <v>348</v>
      </c>
      <c r="C69" s="543">
        <f>SUM($R$9:$R$16)</f>
        <v>0</v>
      </c>
      <c r="D69" s="544"/>
      <c r="E69" s="300"/>
      <c r="F69" s="543" t="str">
        <f t="shared" si="0"/>
        <v>&lt;95</v>
      </c>
      <c r="G69" s="544"/>
      <c r="H69" s="59"/>
      <c r="I69" s="543">
        <f t="shared" si="1"/>
        <v>0</v>
      </c>
      <c r="J69" s="544"/>
      <c r="K69" s="59"/>
      <c r="L69" s="543">
        <f t="shared" si="2"/>
        <v>0</v>
      </c>
      <c r="M69" s="544"/>
      <c r="N69" s="59"/>
      <c r="O69" s="543">
        <f t="shared" si="3"/>
        <v>0</v>
      </c>
      <c r="P69" s="544"/>
      <c r="Q69" s="23"/>
      <c r="R69" s="543">
        <f>IF($C69&gt;0,((SUM($S$9:$S$16)/$G$55)*100),0)</f>
        <v>0</v>
      </c>
      <c r="S69" s="544"/>
      <c r="T69" s="289"/>
    </row>
    <row r="70" spans="1:20" ht="15.75" customHeight="1">
      <c r="A70" s="285"/>
      <c r="B70" s="59" t="s">
        <v>349</v>
      </c>
      <c r="C70" s="543">
        <f>SUM($F$21:$F$28)</f>
        <v>0</v>
      </c>
      <c r="D70" s="544"/>
      <c r="E70" s="300"/>
      <c r="F70" s="543" t="str">
        <f t="shared" si="0"/>
        <v>&lt;95</v>
      </c>
      <c r="G70" s="544"/>
      <c r="H70" s="59"/>
      <c r="I70" s="543">
        <f t="shared" si="1"/>
        <v>0</v>
      </c>
      <c r="J70" s="544"/>
      <c r="K70" s="59"/>
      <c r="L70" s="543">
        <f t="shared" si="2"/>
        <v>0</v>
      </c>
      <c r="M70" s="544"/>
      <c r="N70" s="59"/>
      <c r="O70" s="543">
        <f t="shared" si="3"/>
        <v>0</v>
      </c>
      <c r="P70" s="544"/>
      <c r="Q70" s="23"/>
      <c r="R70" s="543">
        <f>IF($C70&gt;0,((SUM($G$21:$G$28)/$G$55)*100),0)</f>
        <v>0</v>
      </c>
      <c r="S70" s="544"/>
      <c r="T70" s="289"/>
    </row>
    <row r="71" spans="1:20" ht="15.75" customHeight="1">
      <c r="A71" s="285"/>
      <c r="B71" s="59" t="s">
        <v>350</v>
      </c>
      <c r="C71" s="543">
        <f>SUM($I$21:$I$28)</f>
        <v>0</v>
      </c>
      <c r="D71" s="544"/>
      <c r="E71" s="300"/>
      <c r="F71" s="543" t="str">
        <f t="shared" si="0"/>
        <v>&lt;95</v>
      </c>
      <c r="G71" s="544"/>
      <c r="H71" s="59"/>
      <c r="I71" s="543">
        <f t="shared" si="1"/>
        <v>0</v>
      </c>
      <c r="J71" s="544"/>
      <c r="K71" s="59"/>
      <c r="L71" s="543">
        <f t="shared" si="2"/>
        <v>0</v>
      </c>
      <c r="M71" s="544"/>
      <c r="N71" s="59"/>
      <c r="O71" s="543">
        <f t="shared" si="3"/>
        <v>0</v>
      </c>
      <c r="P71" s="544"/>
      <c r="Q71" s="23"/>
      <c r="R71" s="543">
        <f>IF($C71&gt;0,((SUM($J$21:$J$28)/$G$55)*100),0)</f>
        <v>0</v>
      </c>
      <c r="S71" s="544"/>
      <c r="T71" s="289"/>
    </row>
    <row r="72" spans="1:20" ht="15.75" customHeight="1">
      <c r="A72" s="285"/>
      <c r="B72" s="59" t="s">
        <v>351</v>
      </c>
      <c r="C72" s="543">
        <f>SUM($L$21:$L$28)</f>
        <v>0</v>
      </c>
      <c r="D72" s="544"/>
      <c r="E72" s="300"/>
      <c r="F72" s="543" t="str">
        <f t="shared" si="0"/>
        <v>&lt;95</v>
      </c>
      <c r="G72" s="544"/>
      <c r="H72" s="272"/>
      <c r="I72" s="543">
        <f t="shared" si="1"/>
        <v>0</v>
      </c>
      <c r="J72" s="544"/>
      <c r="K72" s="272"/>
      <c r="L72" s="543">
        <f t="shared" si="2"/>
        <v>0</v>
      </c>
      <c r="M72" s="544"/>
      <c r="N72" s="272"/>
      <c r="O72" s="543">
        <f t="shared" si="3"/>
        <v>0</v>
      </c>
      <c r="P72" s="544"/>
      <c r="Q72" s="23"/>
      <c r="R72" s="543">
        <f>IF($C72&gt;0,((SUM($M$21:$M$28)/$G$55)*100),0)</f>
        <v>0</v>
      </c>
      <c r="S72" s="544"/>
      <c r="T72" s="289"/>
    </row>
    <row r="73" spans="1:20" ht="15.75" customHeight="1">
      <c r="A73" s="285"/>
      <c r="B73" s="59" t="s">
        <v>352</v>
      </c>
      <c r="C73" s="543">
        <f>SUM($O$21:$O$28)</f>
        <v>0</v>
      </c>
      <c r="D73" s="544"/>
      <c r="E73" s="300"/>
      <c r="F73" s="543" t="str">
        <f t="shared" si="0"/>
        <v>&lt;95</v>
      </c>
      <c r="G73" s="544"/>
      <c r="H73" s="272"/>
      <c r="I73" s="543">
        <f t="shared" si="1"/>
        <v>0</v>
      </c>
      <c r="J73" s="544"/>
      <c r="K73" s="272"/>
      <c r="L73" s="543">
        <f t="shared" si="2"/>
        <v>0</v>
      </c>
      <c r="M73" s="544"/>
      <c r="N73" s="272"/>
      <c r="O73" s="543">
        <f t="shared" si="3"/>
        <v>0</v>
      </c>
      <c r="P73" s="544"/>
      <c r="Q73" s="23"/>
      <c r="R73" s="543">
        <f>IF($C73&gt;0,((SUM($P$21:$P$28)/$G$55)*100),0)</f>
        <v>0</v>
      </c>
      <c r="S73" s="544"/>
      <c r="T73" s="289"/>
    </row>
    <row r="74" spans="1:20" ht="15.75" customHeight="1">
      <c r="A74" s="285"/>
      <c r="B74" s="59" t="s">
        <v>353</v>
      </c>
      <c r="C74" s="543">
        <f>SUM($R$21:$R$28)</f>
        <v>0</v>
      </c>
      <c r="D74" s="544"/>
      <c r="E74" s="300"/>
      <c r="F74" s="543" t="str">
        <f t="shared" si="0"/>
        <v>&lt;95</v>
      </c>
      <c r="G74" s="544"/>
      <c r="H74" s="59"/>
      <c r="I74" s="543">
        <f t="shared" si="1"/>
        <v>0</v>
      </c>
      <c r="J74" s="544"/>
      <c r="K74" s="59"/>
      <c r="L74" s="543">
        <f t="shared" si="2"/>
        <v>0</v>
      </c>
      <c r="M74" s="544"/>
      <c r="N74" s="59"/>
      <c r="O74" s="543">
        <f t="shared" si="3"/>
        <v>0</v>
      </c>
      <c r="P74" s="544"/>
      <c r="Q74" s="23"/>
      <c r="R74" s="543">
        <f>IF($C74&gt;0,((SUM($S$21:$S$28)/$G$55)*100),0)</f>
        <v>0</v>
      </c>
      <c r="S74" s="544"/>
      <c r="T74" s="289"/>
    </row>
    <row r="75" spans="1:20" ht="15.75" customHeight="1">
      <c r="A75" s="285"/>
      <c r="B75" s="59" t="s">
        <v>354</v>
      </c>
      <c r="C75" s="543">
        <f>SUM($F$33:$F$40)</f>
        <v>0</v>
      </c>
      <c r="D75" s="544"/>
      <c r="E75" s="300"/>
      <c r="F75" s="543" t="str">
        <f t="shared" si="0"/>
        <v>&lt;95</v>
      </c>
      <c r="G75" s="544"/>
      <c r="H75" s="59"/>
      <c r="I75" s="543">
        <f t="shared" si="1"/>
        <v>0</v>
      </c>
      <c r="J75" s="544"/>
      <c r="K75" s="59"/>
      <c r="L75" s="543">
        <f t="shared" si="2"/>
        <v>0</v>
      </c>
      <c r="M75" s="544"/>
      <c r="N75" s="59"/>
      <c r="O75" s="543">
        <f t="shared" si="3"/>
        <v>0</v>
      </c>
      <c r="P75" s="544"/>
      <c r="Q75" s="23"/>
      <c r="R75" s="543">
        <f>IF($C75&gt;0,((SUM($G$33:$G$40)/$G$55)*100),0)</f>
        <v>0</v>
      </c>
      <c r="S75" s="544"/>
      <c r="T75" s="289"/>
    </row>
    <row r="76" spans="1:20" ht="15.75" customHeight="1">
      <c r="A76" s="285"/>
      <c r="B76" s="59" t="s">
        <v>355</v>
      </c>
      <c r="C76" s="543">
        <f>SUM($I$33:$I$40)</f>
        <v>0</v>
      </c>
      <c r="D76" s="544"/>
      <c r="E76" s="300"/>
      <c r="F76" s="543" t="str">
        <f t="shared" si="0"/>
        <v>&lt;95</v>
      </c>
      <c r="G76" s="544"/>
      <c r="H76" s="59"/>
      <c r="I76" s="543">
        <f t="shared" si="1"/>
        <v>0</v>
      </c>
      <c r="J76" s="544"/>
      <c r="K76" s="59"/>
      <c r="L76" s="543">
        <f t="shared" si="2"/>
        <v>0</v>
      </c>
      <c r="M76" s="544"/>
      <c r="N76" s="59"/>
      <c r="O76" s="543">
        <f t="shared" si="3"/>
        <v>0</v>
      </c>
      <c r="P76" s="544"/>
      <c r="Q76" s="23"/>
      <c r="R76" s="543">
        <f>IF($C76&gt;0,((SUM($J$33:$J$40)/$G$55)*100),0)</f>
        <v>0</v>
      </c>
      <c r="S76" s="544"/>
      <c r="T76" s="289"/>
    </row>
    <row r="77" spans="1:20" ht="15.75" customHeight="1">
      <c r="A77" s="285"/>
      <c r="B77" s="59" t="s">
        <v>356</v>
      </c>
      <c r="C77" s="543">
        <f>SUM($L$33:$L$40)</f>
        <v>0</v>
      </c>
      <c r="D77" s="544"/>
      <c r="E77" s="300"/>
      <c r="F77" s="543" t="str">
        <f t="shared" si="0"/>
        <v>&lt;95</v>
      </c>
      <c r="G77" s="544"/>
      <c r="H77" s="59"/>
      <c r="I77" s="543">
        <f t="shared" si="1"/>
        <v>0</v>
      </c>
      <c r="J77" s="544"/>
      <c r="K77" s="59"/>
      <c r="L77" s="543">
        <f t="shared" si="2"/>
        <v>0</v>
      </c>
      <c r="M77" s="544"/>
      <c r="N77" s="59"/>
      <c r="O77" s="543">
        <f t="shared" si="3"/>
        <v>0</v>
      </c>
      <c r="P77" s="544"/>
      <c r="Q77" s="23"/>
      <c r="R77" s="543">
        <f>IF($C77&gt;0,((SUM($M$33:$M$40)/$G$55)*100),0)</f>
        <v>0</v>
      </c>
      <c r="S77" s="544"/>
      <c r="T77" s="289"/>
    </row>
    <row r="78" spans="1:20" ht="15.75" customHeight="1">
      <c r="A78" s="285"/>
      <c r="B78" s="59" t="s">
        <v>357</v>
      </c>
      <c r="C78" s="543">
        <f>SUM($O$33:$O$40)</f>
        <v>0</v>
      </c>
      <c r="D78" s="544"/>
      <c r="E78" s="300"/>
      <c r="F78" s="543" t="str">
        <f t="shared" si="0"/>
        <v>&lt;95</v>
      </c>
      <c r="G78" s="544"/>
      <c r="H78" s="59"/>
      <c r="I78" s="543">
        <f t="shared" si="1"/>
        <v>0</v>
      </c>
      <c r="J78" s="544"/>
      <c r="K78" s="59"/>
      <c r="L78" s="543">
        <f t="shared" si="2"/>
        <v>0</v>
      </c>
      <c r="M78" s="544"/>
      <c r="N78" s="59"/>
      <c r="O78" s="543">
        <f t="shared" si="3"/>
        <v>0</v>
      </c>
      <c r="P78" s="544"/>
      <c r="Q78" s="23"/>
      <c r="R78" s="543">
        <f>IF($C78&gt;0,((SUM($P$33:$P$40)/$G$55)*100),0)</f>
        <v>0</v>
      </c>
      <c r="S78" s="544"/>
      <c r="T78" s="289"/>
    </row>
    <row r="79" spans="1:20" ht="15.75" customHeight="1">
      <c r="A79" s="285"/>
      <c r="B79" s="59" t="s">
        <v>358</v>
      </c>
      <c r="C79" s="543">
        <f>SUM($R$33:$R$40)</f>
        <v>0</v>
      </c>
      <c r="D79" s="544"/>
      <c r="E79" s="300"/>
      <c r="F79" s="543" t="str">
        <f t="shared" si="0"/>
        <v>&lt;95</v>
      </c>
      <c r="G79" s="544"/>
      <c r="H79" s="59"/>
      <c r="I79" s="543">
        <f t="shared" si="1"/>
        <v>0</v>
      </c>
      <c r="J79" s="544"/>
      <c r="K79" s="59"/>
      <c r="L79" s="543">
        <f t="shared" si="2"/>
        <v>0</v>
      </c>
      <c r="M79" s="544"/>
      <c r="N79" s="59"/>
      <c r="O79" s="543">
        <f t="shared" si="3"/>
        <v>0</v>
      </c>
      <c r="P79" s="544"/>
      <c r="Q79" s="23"/>
      <c r="R79" s="543">
        <f>IF($C79&gt;0,((SUM($S$33:$S$40)/$G$55)*100),0)</f>
        <v>0</v>
      </c>
      <c r="S79" s="544"/>
      <c r="T79" s="289"/>
    </row>
    <row r="80" spans="1:20" ht="15.75" customHeight="1">
      <c r="A80" s="285"/>
      <c r="B80" s="59" t="s">
        <v>359</v>
      </c>
      <c r="C80" s="543">
        <f>SUM($F$45:$F$52)</f>
        <v>0</v>
      </c>
      <c r="D80" s="544"/>
      <c r="E80" s="300"/>
      <c r="F80" s="543" t="str">
        <f t="shared" si="0"/>
        <v>&lt;95</v>
      </c>
      <c r="G80" s="544"/>
      <c r="H80" s="59"/>
      <c r="I80" s="543">
        <f t="shared" si="1"/>
        <v>0</v>
      </c>
      <c r="J80" s="544"/>
      <c r="K80" s="59"/>
      <c r="L80" s="543">
        <f t="shared" si="2"/>
        <v>0</v>
      </c>
      <c r="M80" s="544"/>
      <c r="N80" s="59"/>
      <c r="O80" s="543">
        <f t="shared" si="3"/>
        <v>0</v>
      </c>
      <c r="P80" s="544"/>
      <c r="Q80" s="23"/>
      <c r="R80" s="543">
        <f>IF($C80&gt;0,((SUM($G$45:$G$52)/$G$55)*100),0)</f>
        <v>0</v>
      </c>
      <c r="S80" s="544"/>
      <c r="T80" s="289"/>
    </row>
    <row r="81" spans="1:20" ht="15.75" customHeight="1">
      <c r="A81" s="285"/>
      <c r="B81" s="59" t="s">
        <v>360</v>
      </c>
      <c r="C81" s="543">
        <f>SUM($I$45:$I$52)</f>
        <v>0</v>
      </c>
      <c r="D81" s="544"/>
      <c r="E81" s="300"/>
      <c r="F81" s="543" t="str">
        <f t="shared" si="0"/>
        <v>&lt;95</v>
      </c>
      <c r="G81" s="544"/>
      <c r="H81" s="59"/>
      <c r="I81" s="543">
        <f t="shared" si="1"/>
        <v>0</v>
      </c>
      <c r="J81" s="544"/>
      <c r="K81" s="59"/>
      <c r="L81" s="543">
        <f t="shared" si="2"/>
        <v>0</v>
      </c>
      <c r="M81" s="544"/>
      <c r="N81" s="59"/>
      <c r="O81" s="543">
        <f t="shared" si="3"/>
        <v>0</v>
      </c>
      <c r="P81" s="544"/>
      <c r="Q81" s="23"/>
      <c r="R81" s="543">
        <f>IF($C81&gt;0,((SUM($J$45:$J$52)/$G$55)*100),0)</f>
        <v>0</v>
      </c>
      <c r="S81" s="544"/>
      <c r="T81" s="289"/>
    </row>
    <row r="82" spans="1:20" ht="15.75" customHeight="1">
      <c r="A82" s="285"/>
      <c r="B82" s="59" t="s">
        <v>361</v>
      </c>
      <c r="C82" s="543">
        <f>SUM($L$45:$L$52)</f>
        <v>0</v>
      </c>
      <c r="D82" s="544"/>
      <c r="E82" s="300"/>
      <c r="F82" s="543" t="str">
        <f t="shared" si="0"/>
        <v>&lt;95</v>
      </c>
      <c r="G82" s="544"/>
      <c r="H82" s="59"/>
      <c r="I82" s="543">
        <f t="shared" si="1"/>
        <v>0</v>
      </c>
      <c r="J82" s="544"/>
      <c r="K82" s="59"/>
      <c r="L82" s="543">
        <f t="shared" si="2"/>
        <v>0</v>
      </c>
      <c r="M82" s="544"/>
      <c r="N82" s="59"/>
      <c r="O82" s="543">
        <f t="shared" si="3"/>
        <v>0</v>
      </c>
      <c r="P82" s="544"/>
      <c r="Q82" s="23"/>
      <c r="R82" s="543">
        <f>IF($C82&gt;0,((SUM($M$45:$M$52)/$G$55)*100),0)</f>
        <v>0</v>
      </c>
      <c r="S82" s="544"/>
      <c r="T82" s="289"/>
    </row>
    <row r="83" spans="1:20" ht="15.75" customHeight="1">
      <c r="A83" s="285"/>
      <c r="B83" s="59" t="s">
        <v>362</v>
      </c>
      <c r="C83" s="543">
        <f>SUM($O$45:$O$52)</f>
        <v>0</v>
      </c>
      <c r="D83" s="544"/>
      <c r="E83" s="300"/>
      <c r="F83" s="543" t="str">
        <f t="shared" si="0"/>
        <v>&lt;95</v>
      </c>
      <c r="G83" s="544"/>
      <c r="H83" s="272"/>
      <c r="I83" s="543">
        <f t="shared" si="1"/>
        <v>0</v>
      </c>
      <c r="J83" s="544"/>
      <c r="K83" s="272"/>
      <c r="L83" s="543">
        <f t="shared" si="2"/>
        <v>0</v>
      </c>
      <c r="M83" s="544"/>
      <c r="N83" s="272"/>
      <c r="O83" s="543">
        <f t="shared" si="3"/>
        <v>0</v>
      </c>
      <c r="P83" s="544"/>
      <c r="Q83" s="23"/>
      <c r="R83" s="543">
        <f>IF($C83&gt;0,((SUM($P$45:$P$52)/$G$55)*100),0)</f>
        <v>0</v>
      </c>
      <c r="S83" s="544"/>
      <c r="T83" s="289"/>
    </row>
    <row r="84" spans="1:20" ht="15.75" customHeight="1" thickBot="1">
      <c r="A84" s="285"/>
      <c r="B84" s="59" t="s">
        <v>363</v>
      </c>
      <c r="C84" s="554">
        <f>SUM($R$45:$R$52)</f>
        <v>0</v>
      </c>
      <c r="D84" s="555"/>
      <c r="E84" s="300"/>
      <c r="F84" s="554" t="str">
        <f t="shared" si="0"/>
        <v>&lt;95</v>
      </c>
      <c r="G84" s="555"/>
      <c r="H84" s="272"/>
      <c r="I84" s="554">
        <f t="shared" si="1"/>
        <v>0</v>
      </c>
      <c r="J84" s="555"/>
      <c r="K84" s="272"/>
      <c r="L84" s="554">
        <f t="shared" si="2"/>
        <v>0</v>
      </c>
      <c r="M84" s="555"/>
      <c r="N84" s="272"/>
      <c r="O84" s="554">
        <f t="shared" si="3"/>
        <v>0</v>
      </c>
      <c r="P84" s="555"/>
      <c r="Q84" s="23"/>
      <c r="R84" s="554">
        <f>IF($C84&gt;0,((SUM($S$45:$S$52)/$G$55)*100),0)</f>
        <v>0</v>
      </c>
      <c r="S84" s="555"/>
      <c r="T84" s="289"/>
    </row>
    <row r="85" spans="1:20" ht="16.5" customHeight="1" thickTop="1">
      <c r="A85" s="285"/>
      <c r="B85" s="59"/>
      <c r="C85" s="300"/>
      <c r="D85" s="300"/>
      <c r="E85" s="300"/>
      <c r="F85" s="300"/>
      <c r="G85" s="300"/>
      <c r="H85" s="272"/>
      <c r="I85" s="300"/>
      <c r="J85" s="300"/>
      <c r="K85" s="272"/>
      <c r="L85" s="300"/>
      <c r="M85" s="300"/>
      <c r="N85" s="272"/>
      <c r="O85" s="300"/>
      <c r="P85" s="300"/>
      <c r="Q85" s="23"/>
      <c r="R85" s="300"/>
      <c r="S85" s="300"/>
      <c r="T85" s="289"/>
    </row>
    <row r="86" spans="1:20" ht="19.5" customHeight="1" thickBot="1">
      <c r="A86" s="285"/>
      <c r="B86" s="474" t="s">
        <v>126</v>
      </c>
      <c r="C86" s="474"/>
      <c r="D86" s="474"/>
      <c r="E86" s="474"/>
      <c r="F86" s="474"/>
      <c r="G86" s="474"/>
      <c r="H86" s="59"/>
      <c r="I86" s="501" t="str">
        <f>IF($R$86&gt;100,"30,00",IF($R$86&gt;75,"20,00",IF($R$86&gt;50,"10,00",IF($R$86&lt;=50.01,"0,00"))))</f>
        <v>0,00</v>
      </c>
      <c r="J86" s="502"/>
      <c r="K86" s="12"/>
      <c r="L86" s="304" t="s">
        <v>157</v>
      </c>
      <c r="M86" s="12"/>
      <c r="N86" s="59"/>
      <c r="O86" s="272"/>
      <c r="P86" s="272"/>
      <c r="Q86" s="23"/>
      <c r="R86" s="557">
        <f>SUM($R65:$S84)</f>
        <v>0</v>
      </c>
      <c r="S86" s="558"/>
      <c r="T86" s="289"/>
    </row>
    <row r="87" spans="1:20" ht="16.5" customHeight="1">
      <c r="A87" s="285"/>
      <c r="B87" s="59"/>
      <c r="C87" s="59"/>
      <c r="D87" s="59"/>
      <c r="E87" s="59"/>
      <c r="F87" s="185"/>
      <c r="G87" s="185"/>
      <c r="H87" s="59"/>
      <c r="I87" s="12"/>
      <c r="J87" s="12"/>
      <c r="K87" s="12"/>
      <c r="L87" s="228"/>
      <c r="M87" s="12"/>
      <c r="N87" s="59"/>
      <c r="O87" s="185"/>
      <c r="P87" s="305"/>
      <c r="Q87" s="23"/>
      <c r="R87" s="185"/>
      <c r="S87" s="305"/>
      <c r="T87" s="289"/>
    </row>
    <row r="88" spans="1:20" ht="19.5" customHeight="1" thickBot="1">
      <c r="A88" s="285"/>
      <c r="B88" s="474" t="s">
        <v>128</v>
      </c>
      <c r="C88" s="474"/>
      <c r="D88" s="474"/>
      <c r="E88" s="474"/>
      <c r="F88" s="474"/>
      <c r="G88" s="474"/>
      <c r="H88" s="59"/>
      <c r="I88" s="501">
        <f>SUM($O65:$P84)</f>
        <v>0</v>
      </c>
      <c r="J88" s="502"/>
      <c r="K88" s="306"/>
      <c r="L88" s="304" t="s">
        <v>157</v>
      </c>
      <c r="M88" s="306"/>
      <c r="N88" s="59"/>
      <c r="O88" s="185"/>
      <c r="P88" s="305"/>
      <c r="Q88" s="23"/>
      <c r="R88" s="185"/>
      <c r="S88" s="305"/>
      <c r="T88" s="289"/>
    </row>
    <row r="89" spans="1:20" ht="16.5" customHeight="1">
      <c r="A89" s="285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23"/>
      <c r="R89" s="23"/>
      <c r="S89" s="23"/>
      <c r="T89" s="289"/>
    </row>
    <row r="90" spans="1:20" ht="19.5" customHeight="1" thickBot="1">
      <c r="A90" s="285"/>
      <c r="B90" s="474" t="s">
        <v>125</v>
      </c>
      <c r="C90" s="474"/>
      <c r="D90" s="59"/>
      <c r="E90" s="59"/>
      <c r="F90" s="59"/>
      <c r="G90" s="59"/>
      <c r="H90" s="59"/>
      <c r="I90" s="568">
        <v>0</v>
      </c>
      <c r="J90" s="569"/>
      <c r="K90" s="272"/>
      <c r="L90" s="304" t="s">
        <v>157</v>
      </c>
      <c r="M90" s="272"/>
      <c r="N90" s="23"/>
      <c r="O90" s="272"/>
      <c r="P90" s="272"/>
      <c r="Q90" s="23"/>
      <c r="R90" s="23"/>
      <c r="S90" s="23"/>
      <c r="T90" s="289"/>
    </row>
    <row r="91" spans="1:20" ht="7.5" customHeight="1" thickBot="1" thickTop="1">
      <c r="A91" s="285"/>
      <c r="B91" s="59"/>
      <c r="C91" s="59"/>
      <c r="D91" s="59"/>
      <c r="E91" s="59"/>
      <c r="F91" s="59"/>
      <c r="G91" s="59"/>
      <c r="H91" s="307"/>
      <c r="I91" s="308"/>
      <c r="J91" s="308"/>
      <c r="K91" s="309"/>
      <c r="L91" s="272"/>
      <c r="M91" s="272"/>
      <c r="N91" s="23"/>
      <c r="O91" s="272"/>
      <c r="P91" s="272"/>
      <c r="Q91" s="23"/>
      <c r="R91" s="23"/>
      <c r="S91" s="23"/>
      <c r="T91" s="289"/>
    </row>
    <row r="92" spans="1:20" ht="7.5" customHeight="1">
      <c r="A92" s="285"/>
      <c r="B92" s="59"/>
      <c r="C92" s="59"/>
      <c r="D92" s="59"/>
      <c r="E92" s="59"/>
      <c r="F92" s="59"/>
      <c r="G92" s="59"/>
      <c r="H92" s="59"/>
      <c r="I92" s="59"/>
      <c r="J92" s="272"/>
      <c r="K92" s="272"/>
      <c r="L92" s="272"/>
      <c r="M92" s="272"/>
      <c r="N92" s="23"/>
      <c r="O92" s="272"/>
      <c r="P92" s="272"/>
      <c r="Q92" s="23"/>
      <c r="R92" s="23"/>
      <c r="S92" s="23"/>
      <c r="T92" s="289"/>
    </row>
    <row r="93" spans="1:20" ht="19.5" customHeight="1" thickBot="1">
      <c r="A93" s="285"/>
      <c r="B93" s="474" t="s">
        <v>145</v>
      </c>
      <c r="C93" s="474"/>
      <c r="D93" s="474"/>
      <c r="E93" s="474"/>
      <c r="F93" s="474"/>
      <c r="G93" s="474"/>
      <c r="H93" s="59"/>
      <c r="I93" s="501">
        <f>$I$88+$I$86+$I$90</f>
        <v>0</v>
      </c>
      <c r="J93" s="502"/>
      <c r="K93" s="272"/>
      <c r="L93" s="272"/>
      <c r="M93" s="272"/>
      <c r="N93" s="23"/>
      <c r="O93" s="272"/>
      <c r="P93" s="272"/>
      <c r="Q93" s="23"/>
      <c r="R93" s="23"/>
      <c r="S93" s="23"/>
      <c r="T93" s="289"/>
    </row>
    <row r="94" spans="1:20" ht="15" customHeight="1">
      <c r="A94" s="285"/>
      <c r="B94" s="59"/>
      <c r="C94" s="59"/>
      <c r="D94" s="59"/>
      <c r="E94" s="59"/>
      <c r="F94" s="59"/>
      <c r="G94" s="59"/>
      <c r="H94" s="59"/>
      <c r="I94" s="185"/>
      <c r="J94" s="305"/>
      <c r="K94" s="272"/>
      <c r="L94" s="272"/>
      <c r="M94" s="272"/>
      <c r="N94" s="23"/>
      <c r="O94" s="272"/>
      <c r="P94" s="272"/>
      <c r="Q94" s="23"/>
      <c r="R94" s="23"/>
      <c r="S94" s="23"/>
      <c r="T94" s="289"/>
    </row>
    <row r="95" spans="1:20" ht="15" customHeight="1">
      <c r="A95" s="285"/>
      <c r="B95" s="532" t="s">
        <v>299</v>
      </c>
      <c r="C95" s="532"/>
      <c r="D95" s="532"/>
      <c r="E95" s="59"/>
      <c r="F95" s="59"/>
      <c r="G95" s="538" t="s">
        <v>160</v>
      </c>
      <c r="H95" s="538"/>
      <c r="I95" s="538"/>
      <c r="J95" s="538"/>
      <c r="K95" s="174"/>
      <c r="L95" s="174"/>
      <c r="M95" s="170" t="s">
        <v>158</v>
      </c>
      <c r="N95" s="532" t="s">
        <v>163</v>
      </c>
      <c r="O95" s="532"/>
      <c r="P95" s="532"/>
      <c r="Q95" s="532"/>
      <c r="R95" s="538" t="s">
        <v>159</v>
      </c>
      <c r="S95" s="538"/>
      <c r="T95" s="289"/>
    </row>
    <row r="96" spans="1:20" ht="19.5" customHeight="1" thickBot="1">
      <c r="A96" s="285"/>
      <c r="B96" s="474" t="s">
        <v>144</v>
      </c>
      <c r="C96" s="474"/>
      <c r="D96" s="474"/>
      <c r="E96" s="474"/>
      <c r="F96" s="11"/>
      <c r="G96" s="534" t="s">
        <v>146</v>
      </c>
      <c r="H96" s="535"/>
      <c r="I96" s="535"/>
      <c r="J96" s="536"/>
      <c r="K96" s="174"/>
      <c r="L96" s="174"/>
      <c r="M96" s="385" t="str">
        <f>VLOOKUP($G$96,W7:Z17,2)</f>
        <v>1°</v>
      </c>
      <c r="N96" s="23"/>
      <c r="O96" s="539" t="str">
        <f>VLOOKUP($G$96,W7:Z17,3)</f>
        <v>Economica</v>
      </c>
      <c r="P96" s="541"/>
      <c r="Q96" s="23"/>
      <c r="R96" s="501">
        <f>VLOOKUP($G$96,W7:Z17,4)</f>
        <v>0</v>
      </c>
      <c r="S96" s="533" t="b">
        <f>IF($D$6="RESIDENZIALE",VLOOKUP($D96,$L110:$M276,2),IF($D$6="AGRICOLTURA",VLOOKUP($D96,$N110:$O220,2),IF($D$6="DIREZIONALE",VLOOKUP($D96,$P110:$Q274,2),IF($D$6="COMMERCIALE",VLOOKUP($D96,$R114:$S274,2),IF($D$6="TURISMO",VLOOKUP($D96,$T155:$U274,2),IF($D$6="ARTIGIANATO",VLOOKUP($D96,$V155:$W274,2),IF($D$6="INDUSTRIA",VLOOKUP($D96,$AA155:$AB274,2))))))))</f>
        <v>0</v>
      </c>
      <c r="T96" s="289"/>
    </row>
    <row r="97" spans="1:20" ht="19.5" customHeight="1" thickBot="1" thickTop="1">
      <c r="A97" s="286"/>
      <c r="B97" s="287"/>
      <c r="C97" s="287"/>
      <c r="D97" s="287"/>
      <c r="E97" s="287"/>
      <c r="F97" s="287"/>
      <c r="G97" s="287"/>
      <c r="H97" s="287"/>
      <c r="I97" s="287"/>
      <c r="J97" s="287"/>
      <c r="K97" s="287"/>
      <c r="L97" s="287"/>
      <c r="M97" s="287"/>
      <c r="N97" s="287"/>
      <c r="O97" s="287"/>
      <c r="P97" s="287"/>
      <c r="Q97" s="293"/>
      <c r="R97" s="287"/>
      <c r="S97" s="287"/>
      <c r="T97" s="294"/>
    </row>
    <row r="98" ht="15" customHeight="1" thickTop="1"/>
    <row r="99" ht="15" customHeight="1" thickBot="1"/>
    <row r="100" spans="1:20" ht="15" customHeight="1" thickBot="1">
      <c r="A100" s="470" t="s">
        <v>84</v>
      </c>
      <c r="B100" s="470"/>
      <c r="C100" s="456" t="s">
        <v>174</v>
      </c>
      <c r="D100" s="457"/>
      <c r="E100" s="457"/>
      <c r="F100" s="457"/>
      <c r="G100" s="457"/>
      <c r="H100" s="457"/>
      <c r="I100" s="457"/>
      <c r="J100" s="457"/>
      <c r="K100" s="457"/>
      <c r="L100" s="457"/>
      <c r="M100" s="457"/>
      <c r="N100" s="458"/>
      <c r="O100" s="537"/>
      <c r="P100" s="537"/>
      <c r="Q100" s="537"/>
      <c r="R100" s="537"/>
      <c r="S100" s="537"/>
      <c r="T100" s="537"/>
    </row>
    <row r="101" spans="1:20" ht="8.25" customHeight="1" thickBot="1" thickTop="1">
      <c r="A101" s="322"/>
      <c r="B101" s="323"/>
      <c r="C101" s="459"/>
      <c r="D101" s="460"/>
      <c r="E101" s="460"/>
      <c r="F101" s="460"/>
      <c r="G101" s="460"/>
      <c r="H101" s="460"/>
      <c r="I101" s="460"/>
      <c r="J101" s="460"/>
      <c r="K101" s="460"/>
      <c r="L101" s="460"/>
      <c r="M101" s="460"/>
      <c r="N101" s="461"/>
      <c r="O101" s="324"/>
      <c r="P101" s="265"/>
      <c r="Q101" s="265"/>
      <c r="R101" s="265"/>
      <c r="S101" s="265"/>
      <c r="T101" s="6"/>
    </row>
    <row r="102" spans="1:20" ht="19.5" customHeight="1">
      <c r="A102" s="285"/>
      <c r="B102" s="272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88"/>
      <c r="R102" s="272"/>
      <c r="S102" s="272"/>
      <c r="T102" s="289"/>
    </row>
    <row r="103" spans="1:20" ht="15" customHeight="1">
      <c r="A103" s="285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38" t="s">
        <v>119</v>
      </c>
      <c r="P103" s="538"/>
      <c r="Q103" s="174"/>
      <c r="R103" s="272"/>
      <c r="S103" s="272"/>
      <c r="T103" s="289"/>
    </row>
    <row r="104" spans="1:20" ht="19.5" customHeight="1" thickBot="1">
      <c r="A104" s="285"/>
      <c r="B104" s="474" t="s">
        <v>170</v>
      </c>
      <c r="C104" s="474"/>
      <c r="D104" s="474"/>
      <c r="E104" s="474"/>
      <c r="F104" s="59"/>
      <c r="G104" s="534" t="s">
        <v>180</v>
      </c>
      <c r="H104" s="535"/>
      <c r="I104" s="535"/>
      <c r="J104" s="536"/>
      <c r="K104" s="59"/>
      <c r="L104" s="59"/>
      <c r="M104" s="59"/>
      <c r="N104" s="59"/>
      <c r="O104" s="501">
        <f>VLOOKUP($G$104,AA7:AB9,2)</f>
        <v>3</v>
      </c>
      <c r="P104" s="533"/>
      <c r="Q104" s="23"/>
      <c r="R104" s="304" t="s">
        <v>157</v>
      </c>
      <c r="S104" s="272"/>
      <c r="T104" s="289"/>
    </row>
    <row r="105" spans="1:20" ht="15" customHeight="1" thickTop="1">
      <c r="A105" s="285"/>
      <c r="B105" s="59"/>
      <c r="C105" s="59"/>
      <c r="D105" s="59"/>
      <c r="E105" s="59"/>
      <c r="F105" s="59"/>
      <c r="G105" s="300"/>
      <c r="H105" s="300"/>
      <c r="I105" s="300"/>
      <c r="J105" s="300"/>
      <c r="K105" s="59"/>
      <c r="L105" s="59"/>
      <c r="M105" s="59"/>
      <c r="N105" s="59"/>
      <c r="O105" s="318"/>
      <c r="P105" s="318"/>
      <c r="Q105" s="23"/>
      <c r="R105" s="272"/>
      <c r="S105" s="272"/>
      <c r="T105" s="289"/>
    </row>
    <row r="106" spans="1:20" ht="15" customHeight="1">
      <c r="A106" s="285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38" t="s">
        <v>119</v>
      </c>
      <c r="P106" s="538"/>
      <c r="Q106" s="174"/>
      <c r="R106" s="272"/>
      <c r="S106" s="272"/>
      <c r="T106" s="289"/>
    </row>
    <row r="107" spans="1:20" ht="19.5" customHeight="1" thickBot="1">
      <c r="A107" s="285"/>
      <c r="B107" s="474" t="s">
        <v>171</v>
      </c>
      <c r="C107" s="474"/>
      <c r="D107" s="474"/>
      <c r="E107" s="474"/>
      <c r="F107" s="59"/>
      <c r="G107" s="534" t="s">
        <v>169</v>
      </c>
      <c r="H107" s="535"/>
      <c r="I107" s="535"/>
      <c r="J107" s="536"/>
      <c r="K107" s="59"/>
      <c r="L107" s="59"/>
      <c r="M107" s="59"/>
      <c r="N107" s="59"/>
      <c r="O107" s="501">
        <f>VLOOKUP($G$107,AC7:AD9,2)</f>
        <v>2.5</v>
      </c>
      <c r="P107" s="533"/>
      <c r="Q107" s="23"/>
      <c r="R107" s="304" t="s">
        <v>157</v>
      </c>
      <c r="S107" s="272"/>
      <c r="T107" s="289"/>
    </row>
    <row r="108" spans="1:20" ht="15" customHeight="1" thickTop="1">
      <c r="A108" s="285"/>
      <c r="B108" s="59"/>
      <c r="C108" s="59"/>
      <c r="D108" s="59"/>
      <c r="E108" s="59"/>
      <c r="F108" s="59"/>
      <c r="G108" s="300"/>
      <c r="H108" s="300"/>
      <c r="I108" s="300"/>
      <c r="J108" s="300"/>
      <c r="K108" s="59"/>
      <c r="L108" s="59"/>
      <c r="M108" s="59"/>
      <c r="N108" s="59"/>
      <c r="O108" s="318"/>
      <c r="P108" s="318"/>
      <c r="Q108" s="23"/>
      <c r="R108" s="272"/>
      <c r="S108" s="272"/>
      <c r="T108" s="289"/>
    </row>
    <row r="109" spans="1:20" ht="15" customHeight="1">
      <c r="A109" s="285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38" t="s">
        <v>119</v>
      </c>
      <c r="P109" s="538"/>
      <c r="Q109" s="23"/>
      <c r="R109" s="272"/>
      <c r="S109" s="272"/>
      <c r="T109" s="289"/>
    </row>
    <row r="110" spans="1:20" ht="19.5" customHeight="1" thickBot="1">
      <c r="A110" s="285"/>
      <c r="B110" s="474" t="s">
        <v>165</v>
      </c>
      <c r="C110" s="474"/>
      <c r="D110" s="474"/>
      <c r="E110" s="474"/>
      <c r="F110" s="11"/>
      <c r="G110" s="59"/>
      <c r="H110" s="59"/>
      <c r="I110" s="59"/>
      <c r="J110" s="59"/>
      <c r="K110" s="59"/>
      <c r="L110" s="59"/>
      <c r="M110" s="59"/>
      <c r="N110" s="59"/>
      <c r="O110" s="501" t="str">
        <f>IF($O$96="economica","1,00",IF($O$96="media","2,50",IF($O$96="lusso","4,00")))</f>
        <v>1,00</v>
      </c>
      <c r="P110" s="533"/>
      <c r="Q110" s="23"/>
      <c r="R110" s="304" t="s">
        <v>157</v>
      </c>
      <c r="S110" s="272"/>
      <c r="T110" s="289"/>
    </row>
    <row r="111" spans="1:20" ht="7.5" customHeight="1" thickBot="1">
      <c r="A111" s="285"/>
      <c r="B111" s="59"/>
      <c r="C111" s="59"/>
      <c r="D111" s="59"/>
      <c r="E111" s="59"/>
      <c r="F111" s="59"/>
      <c r="G111" s="59"/>
      <c r="H111" s="59"/>
      <c r="I111" s="186"/>
      <c r="J111" s="186"/>
      <c r="K111" s="272"/>
      <c r="L111" s="272"/>
      <c r="M111" s="272"/>
      <c r="N111" s="307"/>
      <c r="O111" s="308"/>
      <c r="P111" s="308"/>
      <c r="Q111" s="309"/>
      <c r="R111" s="23"/>
      <c r="S111" s="23"/>
      <c r="T111" s="289"/>
    </row>
    <row r="112" spans="1:20" ht="7.5" customHeight="1">
      <c r="A112" s="285"/>
      <c r="B112" s="59"/>
      <c r="C112" s="59"/>
      <c r="D112" s="59"/>
      <c r="E112" s="59"/>
      <c r="F112" s="59"/>
      <c r="G112" s="59"/>
      <c r="H112" s="59"/>
      <c r="I112" s="59"/>
      <c r="J112" s="272"/>
      <c r="K112" s="272"/>
      <c r="L112" s="272"/>
      <c r="M112" s="272"/>
      <c r="N112" s="23"/>
      <c r="O112" s="272"/>
      <c r="P112" s="272"/>
      <c r="Q112" s="23"/>
      <c r="R112" s="23"/>
      <c r="S112" s="23"/>
      <c r="T112" s="289"/>
    </row>
    <row r="113" spans="1:20" ht="19.5" customHeight="1" thickBot="1">
      <c r="A113" s="285"/>
      <c r="B113" s="474" t="s">
        <v>145</v>
      </c>
      <c r="C113" s="474"/>
      <c r="D113" s="474"/>
      <c r="E113" s="11"/>
      <c r="F113" s="11"/>
      <c r="G113" s="11"/>
      <c r="H113" s="59"/>
      <c r="I113" s="59"/>
      <c r="J113" s="59"/>
      <c r="K113" s="59"/>
      <c r="L113" s="59"/>
      <c r="M113" s="59"/>
      <c r="N113" s="59"/>
      <c r="O113" s="501">
        <f>$O$110+$O$107+$O$104</f>
        <v>6.5</v>
      </c>
      <c r="P113" s="533"/>
      <c r="Q113" s="23"/>
      <c r="R113" s="300"/>
      <c r="S113" s="300"/>
      <c r="T113" s="289"/>
    </row>
    <row r="114" spans="1:20" ht="19.5" customHeight="1" thickBot="1">
      <c r="A114" s="286"/>
      <c r="B114" s="287"/>
      <c r="C114" s="287"/>
      <c r="D114" s="287"/>
      <c r="E114" s="287"/>
      <c r="F114" s="287"/>
      <c r="G114" s="287"/>
      <c r="H114" s="287"/>
      <c r="I114" s="287"/>
      <c r="J114" s="287"/>
      <c r="K114" s="287"/>
      <c r="L114" s="287"/>
      <c r="M114" s="287"/>
      <c r="N114" s="287"/>
      <c r="O114" s="287"/>
      <c r="P114" s="287"/>
      <c r="Q114" s="293"/>
      <c r="R114" s="287"/>
      <c r="S114" s="287"/>
      <c r="T114" s="294"/>
    </row>
    <row r="115" ht="15" customHeight="1" thickTop="1"/>
    <row r="116" ht="15" customHeight="1" thickBot="1"/>
    <row r="117" spans="1:20" ht="15" customHeight="1" thickBot="1">
      <c r="A117" s="470" t="s">
        <v>84</v>
      </c>
      <c r="B117" s="470"/>
      <c r="C117" s="456" t="s">
        <v>161</v>
      </c>
      <c r="D117" s="457"/>
      <c r="E117" s="457"/>
      <c r="F117" s="457"/>
      <c r="G117" s="457"/>
      <c r="H117" s="457"/>
      <c r="I117" s="457"/>
      <c r="J117" s="457"/>
      <c r="K117" s="457"/>
      <c r="L117" s="457"/>
      <c r="M117" s="457"/>
      <c r="N117" s="458"/>
      <c r="O117" s="537"/>
      <c r="P117" s="537"/>
      <c r="Q117" s="537"/>
      <c r="R117" s="537"/>
      <c r="S117" s="537"/>
      <c r="T117" s="537"/>
    </row>
    <row r="118" spans="1:20" ht="18" customHeight="1" thickBot="1" thickTop="1">
      <c r="A118" s="322"/>
      <c r="B118" s="323"/>
      <c r="C118" s="459"/>
      <c r="D118" s="460"/>
      <c r="E118" s="460"/>
      <c r="F118" s="460"/>
      <c r="G118" s="460"/>
      <c r="H118" s="460"/>
      <c r="I118" s="460"/>
      <c r="J118" s="460"/>
      <c r="K118" s="460"/>
      <c r="L118" s="460"/>
      <c r="M118" s="460"/>
      <c r="N118" s="461"/>
      <c r="O118" s="324"/>
      <c r="P118" s="265"/>
      <c r="Q118" s="265"/>
      <c r="R118" s="265"/>
      <c r="S118" s="265"/>
      <c r="T118" s="6"/>
    </row>
    <row r="119" spans="1:20" ht="19.5" customHeight="1">
      <c r="A119" s="285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23"/>
      <c r="R119" s="23"/>
      <c r="S119" s="23"/>
      <c r="T119" s="289"/>
    </row>
    <row r="120" spans="1:20" ht="19.5" customHeight="1" thickBot="1">
      <c r="A120" s="285"/>
      <c r="B120" s="11" t="s">
        <v>182</v>
      </c>
      <c r="C120" s="479" t="s">
        <v>93</v>
      </c>
      <c r="D120" s="542"/>
      <c r="E120" s="539">
        <f>VLOOKUP($M$96,X20:Y30,2)</f>
        <v>302.68</v>
      </c>
      <c r="F120" s="540"/>
      <c r="G120" s="541"/>
      <c r="H120" s="319"/>
      <c r="I120" s="474" t="s">
        <v>205</v>
      </c>
      <c r="J120" s="474"/>
      <c r="K120" s="474"/>
      <c r="L120" s="474"/>
      <c r="M120" s="474"/>
      <c r="N120" s="272"/>
      <c r="O120" s="501">
        <f>$E$120*(1+($R$96/100))</f>
        <v>302.68</v>
      </c>
      <c r="P120" s="533"/>
      <c r="Q120" s="319"/>
      <c r="R120" s="59" t="s">
        <v>183</v>
      </c>
      <c r="S120" s="23"/>
      <c r="T120" s="289"/>
    </row>
    <row r="121" spans="1:20" ht="15" customHeight="1">
      <c r="A121" s="285"/>
      <c r="B121" s="59"/>
      <c r="C121" s="59"/>
      <c r="D121" s="272"/>
      <c r="E121" s="272"/>
      <c r="F121" s="272"/>
      <c r="G121" s="272"/>
      <c r="H121" s="272"/>
      <c r="I121" s="272"/>
      <c r="J121" s="272"/>
      <c r="K121" s="59"/>
      <c r="L121" s="59"/>
      <c r="M121" s="59"/>
      <c r="N121" s="59"/>
      <c r="O121" s="59"/>
      <c r="P121" s="59"/>
      <c r="Q121" s="23"/>
      <c r="R121" s="59"/>
      <c r="S121" s="23"/>
      <c r="T121" s="289"/>
    </row>
    <row r="122" spans="1:20" ht="19.5" customHeight="1" thickBot="1">
      <c r="A122" s="285"/>
      <c r="B122" s="11" t="s">
        <v>94</v>
      </c>
      <c r="C122" s="479" t="s">
        <v>108</v>
      </c>
      <c r="D122" s="542"/>
      <c r="E122" s="539">
        <f>$G$55+$R$57</f>
        <v>0</v>
      </c>
      <c r="F122" s="540"/>
      <c r="G122" s="541"/>
      <c r="H122" s="319"/>
      <c r="I122" s="474" t="s">
        <v>258</v>
      </c>
      <c r="J122" s="474"/>
      <c r="K122" s="474"/>
      <c r="L122" s="474"/>
      <c r="M122" s="474"/>
      <c r="N122" s="59"/>
      <c r="O122" s="496">
        <f>$E$122*($O$120*($O$113/100))</f>
        <v>0</v>
      </c>
      <c r="P122" s="546"/>
      <c r="Q122" s="23"/>
      <c r="R122" s="59" t="s">
        <v>93</v>
      </c>
      <c r="S122" s="388">
        <f>O122</f>
        <v>0</v>
      </c>
      <c r="T122" s="289"/>
    </row>
    <row r="123" spans="1:20" ht="19.5" customHeight="1">
      <c r="A123" s="285"/>
      <c r="B123" s="11"/>
      <c r="C123" s="59"/>
      <c r="D123" s="272"/>
      <c r="E123" s="318"/>
      <c r="F123" s="318"/>
      <c r="G123" s="318"/>
      <c r="H123" s="319"/>
      <c r="I123" s="59"/>
      <c r="J123" s="59"/>
      <c r="K123" s="59"/>
      <c r="L123" s="59"/>
      <c r="M123" s="59"/>
      <c r="N123" s="59"/>
      <c r="O123" s="185"/>
      <c r="P123" s="185"/>
      <c r="Q123" s="23"/>
      <c r="R123" s="59"/>
      <c r="S123" s="23"/>
      <c r="T123" s="289"/>
    </row>
    <row r="124" spans="1:20" ht="19.5" customHeight="1">
      <c r="A124" s="285"/>
      <c r="B124" s="11"/>
      <c r="C124" s="59"/>
      <c r="D124" s="272"/>
      <c r="E124" s="318"/>
      <c r="F124" s="318"/>
      <c r="G124" s="318"/>
      <c r="H124" s="319"/>
      <c r="I124" s="59"/>
      <c r="J124" s="59"/>
      <c r="K124" s="59"/>
      <c r="L124" s="59"/>
      <c r="M124" s="59"/>
      <c r="N124" s="59"/>
      <c r="O124" s="185"/>
      <c r="P124" s="185"/>
      <c r="Q124" s="23"/>
      <c r="R124" s="59"/>
      <c r="S124" s="23"/>
      <c r="T124" s="289"/>
    </row>
    <row r="125" spans="1:20" ht="15" customHeight="1">
      <c r="A125" s="285"/>
      <c r="B125" s="556" t="s">
        <v>306</v>
      </c>
      <c r="C125" s="556"/>
      <c r="D125" s="556"/>
      <c r="E125" s="556"/>
      <c r="F125" s="556"/>
      <c r="G125" s="556"/>
      <c r="H125" s="556"/>
      <c r="I125" s="556"/>
      <c r="J125" s="556"/>
      <c r="K125" s="556"/>
      <c r="L125" s="556"/>
      <c r="M125" s="556"/>
      <c r="N125" s="556"/>
      <c r="O125" s="556" t="s">
        <v>95</v>
      </c>
      <c r="P125" s="556"/>
      <c r="Q125" s="556"/>
      <c r="R125" s="556"/>
      <c r="S125" s="556"/>
      <c r="T125" s="289"/>
    </row>
    <row r="126" spans="1:20" ht="15" customHeight="1">
      <c r="A126" s="285"/>
      <c r="B126" s="493" t="s">
        <v>307</v>
      </c>
      <c r="C126" s="494"/>
      <c r="D126" s="494"/>
      <c r="E126" s="494"/>
      <c r="F126" s="494"/>
      <c r="G126" s="494"/>
      <c r="H126" s="494"/>
      <c r="I126" s="494"/>
      <c r="J126" s="494"/>
      <c r="K126" s="494"/>
      <c r="L126" s="494"/>
      <c r="M126" s="494"/>
      <c r="N126" s="494"/>
      <c r="O126" s="562"/>
      <c r="P126" s="563"/>
      <c r="Q126" s="563"/>
      <c r="R126" s="563"/>
      <c r="S126" s="564"/>
      <c r="T126" s="289"/>
    </row>
    <row r="127" spans="1:20" ht="15" customHeight="1">
      <c r="A127" s="285"/>
      <c r="B127" s="493"/>
      <c r="C127" s="494"/>
      <c r="D127" s="494"/>
      <c r="E127" s="494"/>
      <c r="F127" s="494"/>
      <c r="G127" s="494"/>
      <c r="H127" s="494"/>
      <c r="I127" s="494"/>
      <c r="J127" s="494"/>
      <c r="K127" s="494"/>
      <c r="L127" s="494"/>
      <c r="M127" s="494"/>
      <c r="N127" s="494"/>
      <c r="O127" s="565"/>
      <c r="P127" s="566"/>
      <c r="Q127" s="566"/>
      <c r="R127" s="566"/>
      <c r="S127" s="567"/>
      <c r="T127" s="289"/>
    </row>
    <row r="128" spans="1:20" ht="15" customHeight="1">
      <c r="A128" s="285"/>
      <c r="B128" s="493"/>
      <c r="C128" s="494"/>
      <c r="D128" s="494"/>
      <c r="E128" s="494"/>
      <c r="F128" s="494"/>
      <c r="G128" s="494"/>
      <c r="H128" s="494"/>
      <c r="I128" s="494"/>
      <c r="J128" s="494"/>
      <c r="K128" s="494"/>
      <c r="L128" s="494"/>
      <c r="M128" s="494"/>
      <c r="N128" s="494"/>
      <c r="O128" s="565"/>
      <c r="P128" s="566"/>
      <c r="Q128" s="566"/>
      <c r="R128" s="566"/>
      <c r="S128" s="567"/>
      <c r="T128" s="289"/>
    </row>
    <row r="129" spans="1:20" ht="15" customHeight="1">
      <c r="A129" s="285"/>
      <c r="B129" s="493"/>
      <c r="C129" s="494"/>
      <c r="D129" s="494"/>
      <c r="E129" s="494"/>
      <c r="F129" s="494"/>
      <c r="G129" s="494"/>
      <c r="H129" s="494"/>
      <c r="I129" s="494"/>
      <c r="J129" s="494"/>
      <c r="K129" s="494"/>
      <c r="L129" s="494"/>
      <c r="M129" s="494"/>
      <c r="N129" s="494"/>
      <c r="O129" s="565"/>
      <c r="P129" s="566"/>
      <c r="Q129" s="566"/>
      <c r="R129" s="566"/>
      <c r="S129" s="567"/>
      <c r="T129" s="289"/>
    </row>
    <row r="130" spans="1:20" ht="14.25">
      <c r="A130" s="285"/>
      <c r="B130" s="493"/>
      <c r="C130" s="494"/>
      <c r="D130" s="494"/>
      <c r="E130" s="494"/>
      <c r="F130" s="494"/>
      <c r="G130" s="494"/>
      <c r="H130" s="494"/>
      <c r="I130" s="494"/>
      <c r="J130" s="494"/>
      <c r="K130" s="494"/>
      <c r="L130" s="494"/>
      <c r="M130" s="494"/>
      <c r="N130" s="494"/>
      <c r="O130" s="565"/>
      <c r="P130" s="566"/>
      <c r="Q130" s="566"/>
      <c r="R130" s="566"/>
      <c r="S130" s="567"/>
      <c r="T130" s="289"/>
    </row>
    <row r="131" spans="1:20" ht="16.5" customHeight="1">
      <c r="A131" s="285"/>
      <c r="B131" s="493"/>
      <c r="C131" s="494"/>
      <c r="D131" s="494"/>
      <c r="E131" s="494"/>
      <c r="F131" s="494"/>
      <c r="G131" s="494"/>
      <c r="H131" s="494"/>
      <c r="I131" s="494"/>
      <c r="J131" s="494"/>
      <c r="K131" s="494"/>
      <c r="L131" s="494"/>
      <c r="M131" s="494"/>
      <c r="N131" s="494"/>
      <c r="O131" s="565"/>
      <c r="P131" s="566"/>
      <c r="Q131" s="566"/>
      <c r="R131" s="566"/>
      <c r="S131" s="567"/>
      <c r="T131" s="289"/>
    </row>
    <row r="132" spans="1:20" ht="14.25">
      <c r="A132" s="285"/>
      <c r="B132" s="493"/>
      <c r="C132" s="494"/>
      <c r="D132" s="494"/>
      <c r="E132" s="494"/>
      <c r="F132" s="494"/>
      <c r="G132" s="494"/>
      <c r="H132" s="494"/>
      <c r="I132" s="494"/>
      <c r="J132" s="494"/>
      <c r="K132" s="494"/>
      <c r="L132" s="494"/>
      <c r="M132" s="494"/>
      <c r="N132" s="494"/>
      <c r="O132" s="565"/>
      <c r="P132" s="566"/>
      <c r="Q132" s="566"/>
      <c r="R132" s="566"/>
      <c r="S132" s="567"/>
      <c r="T132" s="289"/>
    </row>
    <row r="133" spans="1:20" ht="16.5" customHeight="1">
      <c r="A133" s="285"/>
      <c r="B133" s="503" t="s">
        <v>184</v>
      </c>
      <c r="C133" s="504"/>
      <c r="D133" s="504"/>
      <c r="E133" s="504"/>
      <c r="F133" s="504"/>
      <c r="G133" s="504"/>
      <c r="H133" s="504"/>
      <c r="I133" s="504"/>
      <c r="J133" s="504"/>
      <c r="K133" s="504"/>
      <c r="L133" s="504"/>
      <c r="M133" s="504"/>
      <c r="N133" s="504"/>
      <c r="O133" s="551" t="s">
        <v>106</v>
      </c>
      <c r="P133" s="552"/>
      <c r="Q133" s="552"/>
      <c r="R133" s="552"/>
      <c r="S133" s="553"/>
      <c r="T133" s="289"/>
    </row>
    <row r="134" spans="1:20" ht="19.5" customHeight="1" thickBot="1">
      <c r="A134" s="286"/>
      <c r="B134" s="287"/>
      <c r="C134" s="287"/>
      <c r="D134" s="287"/>
      <c r="E134" s="287"/>
      <c r="F134" s="287"/>
      <c r="G134" s="287"/>
      <c r="H134" s="287"/>
      <c r="I134" s="287"/>
      <c r="J134" s="287"/>
      <c r="K134" s="287"/>
      <c r="L134" s="287"/>
      <c r="M134" s="287"/>
      <c r="N134" s="287"/>
      <c r="O134" s="287"/>
      <c r="P134" s="287"/>
      <c r="Q134" s="293"/>
      <c r="R134" s="287"/>
      <c r="S134" s="287"/>
      <c r="T134" s="294"/>
    </row>
    <row r="135" ht="12" customHeight="1" thickTop="1"/>
    <row r="136" ht="14.25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</sheetData>
  <sheetProtection password="EB2D" sheet="1" selectLockedCells="1"/>
  <mergeCells count="207">
    <mergeCell ref="B133:N133"/>
    <mergeCell ref="O133:S133"/>
    <mergeCell ref="B125:N125"/>
    <mergeCell ref="O125:S125"/>
    <mergeCell ref="B126:N132"/>
    <mergeCell ref="O126:S132"/>
    <mergeCell ref="A117:B117"/>
    <mergeCell ref="C117:N118"/>
    <mergeCell ref="O117:T117"/>
    <mergeCell ref="C120:D120"/>
    <mergeCell ref="E120:G120"/>
    <mergeCell ref="I120:M120"/>
    <mergeCell ref="O107:P107"/>
    <mergeCell ref="O109:P109"/>
    <mergeCell ref="C122:D122"/>
    <mergeCell ref="E122:G122"/>
    <mergeCell ref="I122:M122"/>
    <mergeCell ref="O122:P122"/>
    <mergeCell ref="B104:E104"/>
    <mergeCell ref="G104:J104"/>
    <mergeCell ref="O104:P104"/>
    <mergeCell ref="O120:P120"/>
    <mergeCell ref="B110:E110"/>
    <mergeCell ref="O110:P110"/>
    <mergeCell ref="B113:D113"/>
    <mergeCell ref="O113:P113"/>
    <mergeCell ref="B107:E107"/>
    <mergeCell ref="G107:J107"/>
    <mergeCell ref="I93:J93"/>
    <mergeCell ref="R96:S96"/>
    <mergeCell ref="B95:D95"/>
    <mergeCell ref="G95:J95"/>
    <mergeCell ref="N95:Q95"/>
    <mergeCell ref="R95:S95"/>
    <mergeCell ref="C83:D83"/>
    <mergeCell ref="F83:G83"/>
    <mergeCell ref="O106:P106"/>
    <mergeCell ref="A100:B100"/>
    <mergeCell ref="C100:N101"/>
    <mergeCell ref="O100:T100"/>
    <mergeCell ref="O103:P103"/>
    <mergeCell ref="B90:C90"/>
    <mergeCell ref="I90:J90"/>
    <mergeCell ref="B93:G93"/>
    <mergeCell ref="R86:S86"/>
    <mergeCell ref="O84:P84"/>
    <mergeCell ref="R84:S84"/>
    <mergeCell ref="B86:G86"/>
    <mergeCell ref="I86:J86"/>
    <mergeCell ref="B96:E96"/>
    <mergeCell ref="G96:J96"/>
    <mergeCell ref="O96:P96"/>
    <mergeCell ref="B88:G88"/>
    <mergeCell ref="I88:J88"/>
    <mergeCell ref="I84:J84"/>
    <mergeCell ref="C82:D82"/>
    <mergeCell ref="F82:G82"/>
    <mergeCell ref="I82:J82"/>
    <mergeCell ref="R81:S81"/>
    <mergeCell ref="O82:P82"/>
    <mergeCell ref="R82:S82"/>
    <mergeCell ref="O83:P83"/>
    <mergeCell ref="R83:S83"/>
    <mergeCell ref="O81:P81"/>
    <mergeCell ref="L82:M82"/>
    <mergeCell ref="C81:D81"/>
    <mergeCell ref="F81:G81"/>
    <mergeCell ref="I81:J81"/>
    <mergeCell ref="L81:M81"/>
    <mergeCell ref="L84:M84"/>
    <mergeCell ref="I83:J83"/>
    <mergeCell ref="L83:M83"/>
    <mergeCell ref="C84:D84"/>
    <mergeCell ref="F84:G84"/>
    <mergeCell ref="R77:S77"/>
    <mergeCell ref="O78:P78"/>
    <mergeCell ref="R78:S78"/>
    <mergeCell ref="O79:P79"/>
    <mergeCell ref="R79:S79"/>
    <mergeCell ref="O80:P80"/>
    <mergeCell ref="R80:S80"/>
    <mergeCell ref="O77:P77"/>
    <mergeCell ref="C79:D79"/>
    <mergeCell ref="F79:G79"/>
    <mergeCell ref="C80:D80"/>
    <mergeCell ref="F80:G80"/>
    <mergeCell ref="I80:J80"/>
    <mergeCell ref="L80:M80"/>
    <mergeCell ref="I79:J79"/>
    <mergeCell ref="L79:M79"/>
    <mergeCell ref="C78:D78"/>
    <mergeCell ref="F78:G78"/>
    <mergeCell ref="I78:J78"/>
    <mergeCell ref="L78:M78"/>
    <mergeCell ref="C77:D77"/>
    <mergeCell ref="F77:G77"/>
    <mergeCell ref="I77:J77"/>
    <mergeCell ref="L77:M77"/>
    <mergeCell ref="R73:S73"/>
    <mergeCell ref="O74:P74"/>
    <mergeCell ref="R74:S74"/>
    <mergeCell ref="O75:P75"/>
    <mergeCell ref="R75:S75"/>
    <mergeCell ref="O76:P76"/>
    <mergeCell ref="R76:S76"/>
    <mergeCell ref="O73:P73"/>
    <mergeCell ref="C75:D75"/>
    <mergeCell ref="F75:G75"/>
    <mergeCell ref="C76:D76"/>
    <mergeCell ref="F76:G76"/>
    <mergeCell ref="I76:J76"/>
    <mergeCell ref="L76:M76"/>
    <mergeCell ref="I75:J75"/>
    <mergeCell ref="L75:M75"/>
    <mergeCell ref="C74:D74"/>
    <mergeCell ref="F74:G74"/>
    <mergeCell ref="I74:J74"/>
    <mergeCell ref="L74:M74"/>
    <mergeCell ref="C73:D73"/>
    <mergeCell ref="F73:G73"/>
    <mergeCell ref="I73:J73"/>
    <mergeCell ref="L73:M73"/>
    <mergeCell ref="R69:S69"/>
    <mergeCell ref="O70:P70"/>
    <mergeCell ref="R70:S70"/>
    <mergeCell ref="O71:P71"/>
    <mergeCell ref="R71:S71"/>
    <mergeCell ref="O72:P72"/>
    <mergeCell ref="R72:S72"/>
    <mergeCell ref="O69:P69"/>
    <mergeCell ref="C71:D71"/>
    <mergeCell ref="F71:G71"/>
    <mergeCell ref="C72:D72"/>
    <mergeCell ref="F72:G72"/>
    <mergeCell ref="I72:J72"/>
    <mergeCell ref="L72:M72"/>
    <mergeCell ref="I71:J71"/>
    <mergeCell ref="L71:M71"/>
    <mergeCell ref="C70:D70"/>
    <mergeCell ref="F70:G70"/>
    <mergeCell ref="I70:J70"/>
    <mergeCell ref="L70:M70"/>
    <mergeCell ref="C69:D69"/>
    <mergeCell ref="F69:G69"/>
    <mergeCell ref="I69:J69"/>
    <mergeCell ref="L69:M69"/>
    <mergeCell ref="R65:S65"/>
    <mergeCell ref="O66:P66"/>
    <mergeCell ref="R66:S66"/>
    <mergeCell ref="O67:P67"/>
    <mergeCell ref="R67:S67"/>
    <mergeCell ref="O68:P68"/>
    <mergeCell ref="R68:S68"/>
    <mergeCell ref="O65:P65"/>
    <mergeCell ref="C67:D67"/>
    <mergeCell ref="F67:G67"/>
    <mergeCell ref="C68:D68"/>
    <mergeCell ref="F68:G68"/>
    <mergeCell ref="I68:J68"/>
    <mergeCell ref="L68:M68"/>
    <mergeCell ref="I67:J67"/>
    <mergeCell ref="L67:M67"/>
    <mergeCell ref="C66:D66"/>
    <mergeCell ref="F66:G66"/>
    <mergeCell ref="I66:J66"/>
    <mergeCell ref="L66:M66"/>
    <mergeCell ref="C65:D65"/>
    <mergeCell ref="F65:G65"/>
    <mergeCell ref="I65:J65"/>
    <mergeCell ref="L65:M65"/>
    <mergeCell ref="A61:B61"/>
    <mergeCell ref="C61:N62"/>
    <mergeCell ref="O61:T61"/>
    <mergeCell ref="C64:D64"/>
    <mergeCell ref="F64:G64"/>
    <mergeCell ref="I64:J64"/>
    <mergeCell ref="L64:M64"/>
    <mergeCell ref="O64:P64"/>
    <mergeCell ref="R64:S64"/>
    <mergeCell ref="G55:I55"/>
    <mergeCell ref="K55:O57"/>
    <mergeCell ref="G57:I57"/>
    <mergeCell ref="R57:S57"/>
    <mergeCell ref="R31:S31"/>
    <mergeCell ref="F43:G43"/>
    <mergeCell ref="I43:J43"/>
    <mergeCell ref="L43:M43"/>
    <mergeCell ref="O43:P43"/>
    <mergeCell ref="R43:S43"/>
    <mergeCell ref="W5:Z5"/>
    <mergeCell ref="F7:G7"/>
    <mergeCell ref="I7:J7"/>
    <mergeCell ref="L7:M7"/>
    <mergeCell ref="O7:P7"/>
    <mergeCell ref="A2:B2"/>
    <mergeCell ref="C2:N3"/>
    <mergeCell ref="O2:T2"/>
    <mergeCell ref="F31:G31"/>
    <mergeCell ref="I31:J31"/>
    <mergeCell ref="L31:M31"/>
    <mergeCell ref="O31:P31"/>
    <mergeCell ref="R7:S7"/>
    <mergeCell ref="F19:G19"/>
    <mergeCell ref="I19:J19"/>
    <mergeCell ref="L19:M19"/>
    <mergeCell ref="O19:P19"/>
    <mergeCell ref="R19:S19"/>
  </mergeCells>
  <dataValidations count="5">
    <dataValidation type="list" allowBlank="1" showErrorMessage="1" promptTitle="Tipo pratica" prompt="Le descrizioni ammesse sono le seguenti:&#10;&#10;DENUNCIA INIZIO ATTIVITA'&#10;PERMESSO DI COSTRUIRE&#10;&#10;(Selezionare la destinazione dal menù a tendina)" errorTitle="Dato errato" error="Attenzione!! E' stato immesso un dato errato" sqref="I90:J90">
      <formula1>$V$9:$V$14</formula1>
    </dataValidation>
    <dataValidation type="list" allowBlank="1" showErrorMessage="1" promptTitle="Tipo pratica" prompt="Le descrizioni ammesse sono le seguenti:&#10;&#10;DENUNCIA INIZIO ATTIVITA'&#10;PERMESSO DI COSTRUIRE&#10;&#10;(Selezionare la destinazione dal menù a tendina)" errorTitle="Dato errato" error="Attenzione!! E' stato immesso un dato errato" sqref="I111:J111 I91:J91">
      <formula1>$V$9:$V$13</formula1>
    </dataValidation>
    <dataValidation type="list" allowBlank="1" showErrorMessage="1" promptTitle="Tipo pratica" prompt="Le descrizioni ammesse sono le seguenti:&#10;&#10;DENUNCIA INIZIO ATTIVITA'&#10;PERMESSO DI COSTRUIRE&#10;&#10;(Selezionare la destinazione dal menù a tendina)" errorTitle="Dato errato" error="Attenzione!! E' stato immesso un dato errato" sqref="G96">
      <formula1>$W$7:$W$17</formula1>
    </dataValidation>
    <dataValidation type="list" allowBlank="1" showErrorMessage="1" promptTitle="Tipo pratica" prompt="Le descrizioni ammesse sono le seguenti:&#10;&#10;DENUNCIA INIZIO ATTIVITA'&#10;PERMESSO DI COSTRUIRE&#10;&#10;(Selezionare la destinazione dal menù a tendina)" errorTitle="Dato errato" error="Attenzione!! E' stato immesso un dato errato" sqref="G104:G105 G108">
      <formula1>$AA$7:$AA$9</formula1>
    </dataValidation>
    <dataValidation type="list" allowBlank="1" showErrorMessage="1" promptTitle="Tipo pratica" prompt="Le descrizioni ammesse sono le seguenti:&#10;&#10;DENUNCIA INIZIO ATTIVITA'&#10;PERMESSO DI COSTRUIRE&#10;&#10;(Selezionare la destinazione dal menù a tendina)" errorTitle="Dato errato" error="Attenzione!! E' stato immesso un dato errato" sqref="G107">
      <formula1>$AC$7:$AC$9</formula1>
    </dataValidation>
  </dataValidations>
  <printOptions/>
  <pageMargins left="0.3937007874015748" right="0.3937007874015748" top="1.1811023622047245" bottom="0.7874015748031497" header="0.5905511811023623" footer="0.3937007874015748"/>
  <pageSetup horizontalDpi="600" verticalDpi="600" orientation="portrait" paperSize="9" scale="68" r:id="rId4"/>
  <headerFooter alignWithMargins="0">
    <oddHeader>&amp;C&amp;"Arial,Grassetto"&amp;14CONTRIBUTO CONCESSORIO
DETERMINAZIONE DEL COSTO DI COSTRUZIONE (D.M. 10/05/1977)&amp;R release 2.0</oddHeader>
    <oddFooter>&amp;L&amp;D&amp;CC.F. 82002010278 - P.I. 00649390275
Segreteria: tel. +39-041-57.98.456/467/481 fax +39-041-57.98.410&amp;R&amp;Pdi&amp;P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Mirano</dc:creator>
  <cp:keywords/>
  <dc:description/>
  <cp:lastModifiedBy>Paolo Caforio</cp:lastModifiedBy>
  <cp:lastPrinted>2023-01-13T11:36:56Z</cp:lastPrinted>
  <dcterms:created xsi:type="dcterms:W3CDTF">2007-05-25T14:10:49Z</dcterms:created>
  <dcterms:modified xsi:type="dcterms:W3CDTF">2023-05-08T12:00:42Z</dcterms:modified>
  <cp:category/>
  <cp:version/>
  <cp:contentType/>
  <cp:contentStatus/>
</cp:coreProperties>
</file>